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7455" tabRatio="903" activeTab="0"/>
  </bookViews>
  <sheets>
    <sheet name="BENJAMÍN FEMENINO" sheetId="1" r:id="rId1"/>
    <sheet name="ALEVÍN FEMENINO" sheetId="2" r:id="rId2"/>
    <sheet name="INFANTIL FEMENINO" sheetId="3" r:id="rId3"/>
    <sheet name="CADETE FEMENINO" sheetId="4" r:id="rId4"/>
  </sheets>
  <externalReferences>
    <externalReference r:id="rId7"/>
    <externalReference r:id="rId8"/>
    <externalReference r:id="rId9"/>
    <externalReference r:id="rId10"/>
  </externalReferences>
  <definedNames>
    <definedName name="_Order1" hidden="1">255</definedName>
    <definedName name="Combo_MD" localSheetId="1" hidden="1">{"'Sheet5'!$A$1:$F$68"}</definedName>
    <definedName name="Combo_MD" localSheetId="0" hidden="1">{"'Sheet5'!$A$1:$F$68"}</definedName>
    <definedName name="Combo_MD" localSheetId="3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localSheetId="3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localSheetId="3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localSheetId="3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localSheetId="3" hidden="1">{"'Sheet5'!$A$1:$F$68"}</definedName>
    <definedName name="Combo_Qual_64_8" localSheetId="2" hidden="1">{"'Sheet5'!$A$1:$F$68"}</definedName>
    <definedName name="Combo_Qual_64_8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localSheetId="3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1" hidden="1">{"'Sheet5'!$A$1:$F$68"}</definedName>
    <definedName name="poi" localSheetId="0" hidden="1">{"'Sheet5'!$A$1:$F$68"}</definedName>
    <definedName name="poi" localSheetId="3" hidden="1">{"'Sheet5'!$A$1:$F$68"}</definedName>
    <definedName name="poi" localSheetId="2" hidden="1">{"'Sheet5'!$A$1:$F$68"}</definedName>
    <definedName name="poi" hidden="1">{"'Sheet5'!$A$1:$F$68"}</definedName>
    <definedName name="ppp" localSheetId="1" hidden="1">{"'Sheet5'!$A$1:$F$68"}</definedName>
    <definedName name="ppp" localSheetId="0" hidden="1">{"'Sheet5'!$A$1:$F$68"}</definedName>
    <definedName name="ppp" localSheetId="3" hidden="1">{"'Sheet5'!$A$1:$F$68"}</definedName>
    <definedName name="ppp" localSheetId="2" hidden="1">{"'Sheet5'!$A$1:$F$68"}</definedName>
    <definedName name="ppp" hidden="1">{"'Sheet5'!$A$1:$F$68"}</definedName>
  </definedNames>
  <calcPr fullCalcOnLoad="1"/>
</workbook>
</file>

<file path=xl/sharedStrings.xml><?xml version="1.0" encoding="utf-8"?>
<sst xmlns="http://schemas.openxmlformats.org/spreadsheetml/2006/main" count="176" uniqueCount="63">
  <si>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</si>
  <si>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</si>
  <si>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</si>
  <si>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</si>
  <si>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</si>
  <si>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</si>
  <si>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</si>
  <si>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</si>
  <si>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</si>
  <si>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</si>
  <si>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</si>
  <si>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</si>
  <si>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>Jugador</t>
  </si>
  <si>
    <t>Sorteo fecha/hora</t>
  </si>
  <si>
    <t>#</t>
  </si>
  <si>
    <t>Cabezas  de serie</t>
  </si>
  <si>
    <t>Reemplaza a</t>
  </si>
  <si>
    <t>Pelota oficial</t>
  </si>
  <si>
    <t>HEAD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</si>
  <si>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</si>
  <si>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</si>
  <si>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</si>
  <si>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</si>
  <si>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</si>
  <si>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</si>
  <si>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Fase Final</t>
  </si>
  <si>
    <t>Semifinales</t>
  </si>
  <si>
    <t>Final</t>
  </si>
  <si>
    <t>Campeón</t>
  </si>
  <si>
    <t>Lucky Losers</t>
  </si>
  <si>
    <t>6/1 6/2</t>
  </si>
  <si>
    <t>6/2 6/1</t>
  </si>
  <si>
    <t>D.EDIBSON</t>
  </si>
  <si>
    <t>6/0 6/0</t>
  </si>
  <si>
    <t>6/1 5/7 14/12</t>
  </si>
  <si>
    <t>N.MIROSLAVOVA</t>
  </si>
  <si>
    <t>A.CAÑELLAS</t>
  </si>
  <si>
    <t>6/3 6/0</t>
  </si>
  <si>
    <t>P.FONT</t>
  </si>
  <si>
    <t>I.ADROVER</t>
  </si>
  <si>
    <t>P.TASCON</t>
  </si>
  <si>
    <t>6/3 6/1</t>
  </si>
  <si>
    <t>D.MEDVEDEVA</t>
  </si>
  <si>
    <t>6/1 6/0</t>
  </si>
  <si>
    <t>P.FERNANDEZ</t>
  </si>
  <si>
    <t>A.MOTA</t>
  </si>
  <si>
    <t>2/6 7/6 6/3</t>
  </si>
  <si>
    <t>S.MORANTA</t>
  </si>
  <si>
    <t>C.BERCHTOLD</t>
  </si>
  <si>
    <t>6/4 6/3</t>
  </si>
  <si>
    <t>R.VICENS</t>
  </si>
  <si>
    <t>M.VICENS</t>
  </si>
  <si>
    <t>D.ZEPEDA</t>
  </si>
  <si>
    <t>6/3 6/4</t>
  </si>
  <si>
    <t>E.BELOVA</t>
  </si>
  <si>
    <t>2/6 6/2 6/4</t>
  </si>
  <si>
    <t>P.DELICADO</t>
  </si>
  <si>
    <t>6/3 6/3</t>
  </si>
  <si>
    <t>7/6 6/4</t>
  </si>
  <si>
    <t>6/2 6/0</t>
  </si>
  <si>
    <t>7/6 6/1</t>
  </si>
  <si>
    <t>6/2 6/2</t>
  </si>
  <si>
    <t>W.O.JUSTIFICADO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</si>
</sst>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59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5" fillId="16" borderId="0" xfId="59" applyFont="1" applyFill="1" applyBorder="1" applyAlignment="1" applyProtection="1">
      <alignment horizontal="center" vertical="center"/>
      <protection hidden="1"/>
    </xf>
    <xf numFmtId="49" fontId="5" fillId="16" borderId="0" xfId="59" applyNumberFormat="1" applyFont="1" applyFill="1" applyBorder="1" applyAlignment="1" applyProtection="1">
      <alignment horizontal="center" vertical="center"/>
      <protection hidden="1"/>
    </xf>
    <xf numFmtId="0" fontId="7" fillId="0" borderId="0" xfId="59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53" applyNumberFormat="1" applyFont="1" applyBorder="1" applyAlignment="1" applyProtection="1">
      <alignment horizontal="center" vertical="center"/>
      <protection hidden="1"/>
    </xf>
    <xf numFmtId="0" fontId="8" fillId="0" borderId="0" xfId="59" applyFont="1" applyBorder="1" applyAlignment="1" applyProtection="1">
      <alignment vertical="center"/>
      <protection locked="0"/>
    </xf>
    <xf numFmtId="0" fontId="5" fillId="16" borderId="0" xfId="59" applyFont="1" applyFill="1" applyAlignment="1" applyProtection="1">
      <alignment horizontal="center" vertical="center"/>
      <protection hidden="1"/>
    </xf>
    <xf numFmtId="49" fontId="5" fillId="16" borderId="0" xfId="59" applyNumberFormat="1" applyFont="1" applyFill="1" applyBorder="1" applyAlignment="1" applyProtection="1">
      <alignment horizontal="right" vertical="center"/>
      <protection hidden="1"/>
    </xf>
    <xf numFmtId="49" fontId="8" fillId="0" borderId="10" xfId="59" applyNumberFormat="1" applyFont="1" applyBorder="1" applyAlignment="1" applyProtection="1">
      <alignment horizontal="center" vertical="center"/>
      <protection hidden="1"/>
    </xf>
    <xf numFmtId="0" fontId="8" fillId="0" borderId="10" xfId="53" applyNumberFormat="1" applyFont="1" applyBorder="1" applyAlignment="1" applyProtection="1">
      <alignment horizontal="center" vertical="center"/>
      <protection hidden="1"/>
    </xf>
    <xf numFmtId="49" fontId="8" fillId="0" borderId="10" xfId="59" applyNumberFormat="1" applyFont="1" applyBorder="1" applyAlignment="1" applyProtection="1">
      <alignment horizontal="right" vertical="center"/>
      <protection hidden="1"/>
    </xf>
    <xf numFmtId="0" fontId="10" fillId="16" borderId="0" xfId="60" applyFont="1" applyFill="1" applyAlignment="1" applyProtection="1">
      <alignment horizontal="right" vertical="center"/>
      <protection hidden="1"/>
    </xf>
    <xf numFmtId="0" fontId="10" fillId="16" borderId="0" xfId="60" applyFont="1" applyFill="1" applyAlignment="1" applyProtection="1">
      <alignment horizontal="center" vertical="center"/>
      <protection hidden="1"/>
    </xf>
    <xf numFmtId="0" fontId="10" fillId="16" borderId="0" xfId="60" applyNumberFormat="1" applyFont="1" applyFill="1" applyAlignment="1" applyProtection="1">
      <alignment horizontal="center" vertical="center"/>
      <protection hidden="1"/>
    </xf>
    <xf numFmtId="0" fontId="7" fillId="0" borderId="0" xfId="60" applyFont="1" applyAlignment="1" applyProtection="1">
      <alignment vertical="center"/>
      <protection locked="0"/>
    </xf>
    <xf numFmtId="0" fontId="7" fillId="0" borderId="0" xfId="60" applyFont="1" applyFill="1" applyAlignment="1" applyProtection="1">
      <alignment horizontal="right" vertical="center"/>
      <protection locked="0"/>
    </xf>
    <xf numFmtId="0" fontId="7" fillId="0" borderId="0" xfId="60" applyNumberFormat="1" applyFont="1" applyFill="1" applyAlignment="1" applyProtection="1">
      <alignment horizontal="center" vertical="center"/>
      <protection locked="0"/>
    </xf>
    <xf numFmtId="0" fontId="7" fillId="0" borderId="0" xfId="60" applyFont="1" applyFill="1" applyAlignment="1" applyProtection="1">
      <alignment horizontal="center" vertical="center"/>
      <protection locked="0"/>
    </xf>
    <xf numFmtId="0" fontId="7" fillId="0" borderId="0" xfId="60" applyFont="1" applyFill="1" applyAlignment="1" applyProtection="1">
      <alignment horizontal="left" vertical="center"/>
      <protection locked="0"/>
    </xf>
    <xf numFmtId="0" fontId="12" fillId="0" borderId="11" xfId="0" applyNumberFormat="1" applyFont="1" applyFill="1" applyBorder="1" applyAlignment="1" applyProtection="1">
      <alignment horizontal="right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4" borderId="11" xfId="59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vertical="center"/>
      <protection hidden="1"/>
    </xf>
    <xf numFmtId="0" fontId="14" fillId="0" borderId="0" xfId="59" applyFont="1" applyProtection="1">
      <alignment/>
      <protection hidden="1"/>
    </xf>
    <xf numFmtId="0" fontId="0" fillId="0" borderId="0" xfId="59" applyProtection="1">
      <alignment/>
      <protection locked="0"/>
    </xf>
    <xf numFmtId="0" fontId="10" fillId="24" borderId="12" xfId="60" applyNumberFormat="1" applyFont="1" applyFill="1" applyBorder="1" applyAlignment="1" applyProtection="1">
      <alignment vertical="center"/>
      <protection hidden="1"/>
    </xf>
    <xf numFmtId="0" fontId="10" fillId="24" borderId="13" xfId="59" applyNumberFormat="1" applyFont="1" applyFill="1" applyBorder="1" applyAlignment="1" applyProtection="1">
      <alignment vertical="center"/>
      <protection hidden="1"/>
    </xf>
    <xf numFmtId="0" fontId="10" fillId="0" borderId="13" xfId="59" applyFont="1" applyBorder="1" applyAlignment="1" applyProtection="1">
      <alignment vertical="center"/>
      <protection hidden="1"/>
    </xf>
    <xf numFmtId="0" fontId="10" fillId="0" borderId="14" xfId="59" applyFont="1" applyBorder="1" applyAlignment="1" applyProtection="1">
      <alignment vertical="center"/>
      <protection hidden="1"/>
    </xf>
    <xf numFmtId="0" fontId="17" fillId="0" borderId="0" xfId="59" applyFont="1" applyProtection="1">
      <alignment/>
      <protection locked="0"/>
    </xf>
    <xf numFmtId="0" fontId="14" fillId="0" borderId="0" xfId="59" applyFont="1" applyProtection="1">
      <alignment/>
      <protection locked="0"/>
    </xf>
    <xf numFmtId="49" fontId="6" fillId="16" borderId="0" xfId="59" applyNumberFormat="1" applyFont="1" applyFill="1" applyBorder="1" applyAlignment="1" applyProtection="1">
      <alignment horizontal="right" vertical="center"/>
      <protection hidden="1"/>
    </xf>
    <xf numFmtId="49" fontId="9" fillId="0" borderId="0" xfId="59" applyNumberFormat="1" applyFont="1" applyBorder="1" applyAlignment="1" applyProtection="1">
      <alignment horizontal="right" vertical="center"/>
      <protection hidden="1"/>
    </xf>
    <xf numFmtId="0" fontId="7" fillId="16" borderId="0" xfId="60" applyFont="1" applyFill="1" applyAlignment="1" applyProtection="1">
      <alignment horizontal="right" vertical="center"/>
      <protection locked="0"/>
    </xf>
    <xf numFmtId="0" fontId="11" fillId="16" borderId="0" xfId="60" applyNumberFormat="1" applyFont="1" applyFill="1" applyBorder="1" applyAlignment="1" applyProtection="1">
      <alignment horizontal="center" vertical="center"/>
      <protection locked="0"/>
    </xf>
    <xf numFmtId="0" fontId="12" fillId="0" borderId="0" xfId="60" applyNumberFormat="1" applyFont="1" applyFill="1" applyAlignment="1" applyProtection="1">
      <alignment vertical="center"/>
      <protection locked="0"/>
    </xf>
    <xf numFmtId="0" fontId="0" fillId="0" borderId="0" xfId="60" applyNumberFormat="1" applyFont="1" applyAlignment="1" applyProtection="1">
      <alignment vertical="center"/>
      <protection locked="0"/>
    </xf>
    <xf numFmtId="0" fontId="0" fillId="0" borderId="0" xfId="60" applyNumberFormat="1" applyFont="1" applyAlignment="1" applyProtection="1">
      <alignment vertical="center"/>
      <protection hidden="1"/>
    </xf>
    <xf numFmtId="0" fontId="12" fillId="16" borderId="0" xfId="60" applyNumberFormat="1" applyFont="1" applyFill="1" applyBorder="1" applyAlignment="1" applyProtection="1">
      <alignment horizontal="center" vertical="center"/>
      <protection locked="0"/>
    </xf>
    <xf numFmtId="0" fontId="12" fillId="0" borderId="0" xfId="60" applyNumberFormat="1" applyFont="1" applyFill="1" applyBorder="1" applyAlignment="1" applyProtection="1">
      <alignment horizontal="right" vertical="center"/>
      <protection hidden="1"/>
    </xf>
    <xf numFmtId="0" fontId="12" fillId="0" borderId="0" xfId="60" applyNumberFormat="1" applyFont="1" applyFill="1" applyAlignment="1" applyProtection="1">
      <alignment horizontal="center" vertical="center"/>
      <protection hidden="1"/>
    </xf>
    <xf numFmtId="0" fontId="12" fillId="0" borderId="0" xfId="60" applyNumberFormat="1" applyFont="1" applyFill="1" applyAlignment="1" applyProtection="1">
      <alignment horizontal="center" vertical="center"/>
      <protection locked="0"/>
    </xf>
    <xf numFmtId="0" fontId="12" fillId="0" borderId="15" xfId="60" applyNumberFormat="1" applyFont="1" applyFill="1" applyBorder="1" applyAlignment="1" applyProtection="1">
      <alignment vertical="center"/>
      <protection hidden="1"/>
    </xf>
    <xf numFmtId="0" fontId="15" fillId="0" borderId="11" xfId="60" applyNumberFormat="1" applyFont="1" applyFill="1" applyBorder="1" applyAlignment="1" applyProtection="1">
      <alignment horizontal="center" vertical="center"/>
      <protection locked="0"/>
    </xf>
    <xf numFmtId="0" fontId="12" fillId="0" borderId="0" xfId="60" applyNumberFormat="1" applyFont="1" applyFill="1" applyBorder="1" applyAlignment="1" applyProtection="1">
      <alignment horizontal="center" vertical="center"/>
      <protection locked="0"/>
    </xf>
    <xf numFmtId="0" fontId="12" fillId="0" borderId="11" xfId="60" applyNumberFormat="1" applyFont="1" applyFill="1" applyBorder="1" applyAlignment="1" applyProtection="1">
      <alignment horizontal="right" vertical="center"/>
      <protection hidden="1"/>
    </xf>
    <xf numFmtId="0" fontId="12" fillId="0" borderId="11" xfId="60" applyNumberFormat="1" applyFont="1" applyFill="1" applyBorder="1" applyAlignment="1" applyProtection="1">
      <alignment horizontal="center" vertical="center"/>
      <protection hidden="1"/>
    </xf>
    <xf numFmtId="0" fontId="13" fillId="4" borderId="11" xfId="60" applyNumberFormat="1" applyFont="1" applyFill="1" applyBorder="1" applyAlignment="1" applyProtection="1">
      <alignment horizontal="center" vertical="center"/>
      <protection locked="0"/>
    </xf>
    <xf numFmtId="0" fontId="12" fillId="0" borderId="16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horizontal="center" vertical="center"/>
      <protection locked="0"/>
    </xf>
    <xf numFmtId="0" fontId="12" fillId="0" borderId="0" xfId="60" applyNumberFormat="1" applyFont="1" applyFill="1" applyAlignment="1" applyProtection="1">
      <alignment vertical="center"/>
      <protection hidden="1"/>
    </xf>
    <xf numFmtId="0" fontId="12" fillId="0" borderId="17" xfId="60" applyNumberFormat="1" applyFont="1" applyFill="1" applyBorder="1" applyAlignment="1" applyProtection="1">
      <alignment horizontal="center" vertical="center"/>
      <protection locked="0"/>
    </xf>
    <xf numFmtId="0" fontId="12" fillId="0" borderId="11" xfId="60" applyNumberFormat="1" applyFont="1" applyBorder="1" applyAlignment="1" applyProtection="1">
      <alignment horizontal="center" vertical="center"/>
      <protection locked="0"/>
    </xf>
    <xf numFmtId="0" fontId="12" fillId="0" borderId="11" xfId="60" applyNumberFormat="1" applyFont="1" applyFill="1" applyBorder="1" applyAlignment="1" applyProtection="1">
      <alignment vertical="center"/>
      <protection hidden="1"/>
    </xf>
    <xf numFmtId="0" fontId="12" fillId="0" borderId="16" xfId="60" applyNumberFormat="1" applyFont="1" applyBorder="1" applyAlignment="1" applyProtection="1">
      <alignment horizontal="center" vertical="center"/>
      <protection locked="0"/>
    </xf>
    <xf numFmtId="0" fontId="18" fillId="4" borderId="11" xfId="60" applyNumberFormat="1" applyFont="1" applyFill="1" applyBorder="1" applyAlignment="1" applyProtection="1">
      <alignment horizontal="center" vertical="center"/>
      <protection locked="0"/>
    </xf>
    <xf numFmtId="0" fontId="12" fillId="0" borderId="0" xfId="60" applyNumberFormat="1" applyFont="1" applyFill="1" applyBorder="1" applyAlignment="1" applyProtection="1">
      <alignment horizontal="right" vertical="center"/>
      <protection locked="0"/>
    </xf>
    <xf numFmtId="0" fontId="16" fillId="0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49" fontId="6" fillId="16" borderId="18" xfId="59" applyNumberFormat="1" applyFont="1" applyFill="1" applyBorder="1" applyAlignment="1" applyProtection="1">
      <alignment horizontal="center" vertical="center"/>
      <protection locked="0"/>
    </xf>
    <xf numFmtId="49" fontId="6" fillId="16" borderId="19" xfId="59" applyNumberFormat="1" applyFont="1" applyFill="1" applyBorder="1" applyAlignment="1" applyProtection="1">
      <alignment horizontal="center" vertical="center"/>
      <protection locked="0"/>
    </xf>
    <xf numFmtId="0" fontId="10" fillId="24" borderId="20" xfId="59" applyNumberFormat="1" applyFont="1" applyFill="1" applyBorder="1" applyAlignment="1" applyProtection="1">
      <alignment horizontal="center" vertical="center"/>
      <protection locked="0"/>
    </xf>
    <xf numFmtId="0" fontId="10" fillId="24" borderId="21" xfId="59" applyNumberFormat="1" applyFont="1" applyFill="1" applyBorder="1" applyAlignment="1" applyProtection="1">
      <alignment horizontal="center" vertical="center"/>
      <protection locked="0"/>
    </xf>
    <xf numFmtId="0" fontId="10" fillId="0" borderId="21" xfId="59" applyNumberFormat="1" applyFont="1" applyBorder="1" applyAlignment="1" applyProtection="1">
      <alignment horizontal="center" vertical="center"/>
      <protection hidden="1"/>
    </xf>
    <xf numFmtId="0" fontId="10" fillId="0" borderId="22" xfId="59" applyNumberFormat="1" applyFont="1" applyBorder="1" applyAlignment="1" applyProtection="1">
      <alignment horizontal="center" vertical="center"/>
      <protection hidden="1"/>
    </xf>
    <xf numFmtId="0" fontId="7" fillId="0" borderId="0" xfId="59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60" applyProtection="1">
      <alignment/>
      <protection locked="0"/>
    </xf>
    <xf numFmtId="0" fontId="0" fillId="0" borderId="0" xfId="60" applyNumberFormat="1" applyProtection="1">
      <alignment/>
      <protection locked="0"/>
    </xf>
    <xf numFmtId="14" fontId="0" fillId="0" borderId="0" xfId="60" applyNumberFormat="1" applyProtection="1">
      <alignment/>
      <protection locked="0"/>
    </xf>
    <xf numFmtId="0" fontId="12" fillId="0" borderId="15" xfId="60" applyNumberFormat="1" applyFont="1" applyFill="1" applyBorder="1" applyAlignment="1" applyProtection="1">
      <alignment horizontal="center" vertical="center"/>
      <protection locked="0"/>
    </xf>
    <xf numFmtId="0" fontId="12" fillId="0" borderId="23" xfId="60" applyNumberFormat="1" applyFont="1" applyFill="1" applyBorder="1" applyAlignment="1" applyProtection="1">
      <alignment horizontal="center" vertical="center"/>
      <protection locked="0"/>
    </xf>
    <xf numFmtId="0" fontId="10" fillId="0" borderId="24" xfId="59" applyNumberFormat="1" applyFont="1" applyBorder="1" applyAlignment="1" applyProtection="1">
      <alignment horizontal="center" vertical="center"/>
      <protection hidden="1"/>
    </xf>
    <xf numFmtId="49" fontId="10" fillId="24" borderId="10" xfId="59" applyNumberFormat="1" applyFont="1" applyFill="1" applyBorder="1" applyAlignment="1" applyProtection="1">
      <alignment horizontal="center" vertical="center"/>
      <protection locked="0"/>
    </xf>
    <xf numFmtId="49" fontId="10" fillId="24" borderId="24" xfId="59" applyNumberFormat="1" applyFont="1" applyFill="1" applyBorder="1" applyAlignment="1" applyProtection="1">
      <alignment horizontal="center" vertical="center"/>
      <protection locked="0"/>
    </xf>
    <xf numFmtId="49" fontId="10" fillId="24" borderId="25" xfId="59" applyNumberFormat="1" applyFont="1" applyFill="1" applyBorder="1" applyAlignment="1" applyProtection="1">
      <alignment horizontal="center" vertical="center"/>
      <protection locked="0"/>
    </xf>
    <xf numFmtId="49" fontId="10" fillId="24" borderId="17" xfId="59" applyNumberFormat="1" applyFont="1" applyFill="1" applyBorder="1" applyAlignment="1" applyProtection="1">
      <alignment horizontal="center" vertical="center"/>
      <protection locked="0"/>
    </xf>
    <xf numFmtId="49" fontId="10" fillId="24" borderId="0" xfId="59" applyNumberFormat="1" applyFont="1" applyFill="1" applyBorder="1" applyAlignment="1" applyProtection="1">
      <alignment horizontal="center" vertical="center"/>
      <protection locked="0"/>
    </xf>
    <xf numFmtId="49" fontId="10" fillId="24" borderId="12" xfId="59" applyNumberFormat="1" applyFont="1" applyFill="1" applyBorder="1" applyAlignment="1" applyProtection="1">
      <alignment horizontal="center" vertical="center"/>
      <protection locked="0"/>
    </xf>
    <xf numFmtId="49" fontId="10" fillId="0" borderId="25" xfId="59" applyNumberFormat="1" applyFont="1" applyBorder="1" applyAlignment="1" applyProtection="1">
      <alignment horizontal="center" vertical="center"/>
      <protection hidden="1"/>
    </xf>
    <xf numFmtId="0" fontId="10" fillId="0" borderId="0" xfId="59" applyNumberFormat="1" applyFont="1" applyBorder="1" applyAlignment="1" applyProtection="1">
      <alignment horizontal="center" vertical="center"/>
      <protection hidden="1"/>
    </xf>
    <xf numFmtId="0" fontId="10" fillId="0" borderId="12" xfId="59" applyNumberFormat="1" applyFont="1" applyBorder="1" applyAlignment="1" applyProtection="1">
      <alignment horizontal="center" vertical="center"/>
      <protection hidden="1"/>
    </xf>
    <xf numFmtId="0" fontId="10" fillId="0" borderId="26" xfId="59" applyNumberFormat="1" applyFont="1" applyBorder="1" applyAlignment="1" applyProtection="1">
      <alignment horizontal="center" vertical="center"/>
      <protection hidden="1"/>
    </xf>
    <xf numFmtId="0" fontId="10" fillId="0" borderId="10" xfId="59" applyNumberFormat="1" applyFont="1" applyBorder="1" applyAlignment="1" applyProtection="1">
      <alignment horizontal="center" vertical="center"/>
      <protection hidden="1"/>
    </xf>
    <xf numFmtId="49" fontId="10" fillId="24" borderId="26" xfId="59" applyNumberFormat="1" applyFont="1" applyFill="1" applyBorder="1" applyAlignment="1" applyProtection="1">
      <alignment horizontal="center" vertical="center"/>
      <protection locked="0"/>
    </xf>
    <xf numFmtId="49" fontId="10" fillId="24" borderId="27" xfId="59" applyNumberFormat="1" applyFont="1" applyFill="1" applyBorder="1" applyAlignment="1" applyProtection="1">
      <alignment horizontal="center" vertical="center"/>
      <protection locked="0"/>
    </xf>
    <xf numFmtId="49" fontId="10" fillId="0" borderId="26" xfId="59" applyNumberFormat="1" applyFont="1" applyBorder="1" applyAlignment="1" applyProtection="1">
      <alignment horizontal="center" vertical="center"/>
      <protection locked="0"/>
    </xf>
    <xf numFmtId="49" fontId="10" fillId="0" borderId="10" xfId="59" applyNumberFormat="1" applyFont="1" applyBorder="1" applyAlignment="1" applyProtection="1">
      <alignment horizontal="center" vertical="center"/>
      <protection locked="0"/>
    </xf>
    <xf numFmtId="49" fontId="10" fillId="0" borderId="24" xfId="59" applyNumberFormat="1" applyFont="1" applyBorder="1" applyAlignment="1" applyProtection="1">
      <alignment horizontal="center" vertical="center"/>
      <protection locked="0"/>
    </xf>
    <xf numFmtId="0" fontId="10" fillId="0" borderId="26" xfId="59" applyFont="1" applyBorder="1" applyAlignment="1" applyProtection="1">
      <alignment horizontal="center" vertical="center"/>
      <protection locked="0"/>
    </xf>
    <xf numFmtId="0" fontId="10" fillId="0" borderId="10" xfId="59" applyFont="1" applyBorder="1" applyAlignment="1" applyProtection="1">
      <alignment horizontal="center" vertical="center"/>
      <protection locked="0"/>
    </xf>
    <xf numFmtId="0" fontId="10" fillId="0" borderId="24" xfId="59" applyFont="1" applyBorder="1" applyAlignment="1" applyProtection="1">
      <alignment horizontal="center" vertical="center"/>
      <protection locked="0"/>
    </xf>
    <xf numFmtId="14" fontId="10" fillId="0" borderId="28" xfId="59" applyNumberFormat="1" applyFont="1" applyBorder="1" applyAlignment="1" applyProtection="1">
      <alignment horizontal="center" vertical="center"/>
      <protection locked="0"/>
    </xf>
    <xf numFmtId="0" fontId="10" fillId="0" borderId="29" xfId="59" applyFont="1" applyBorder="1" applyAlignment="1" applyProtection="1">
      <alignment horizontal="center" vertical="center"/>
      <protection locked="0"/>
    </xf>
    <xf numFmtId="0" fontId="10" fillId="0" borderId="30" xfId="59" applyFont="1" applyBorder="1" applyAlignment="1" applyProtection="1">
      <alignment horizontal="center" vertical="center"/>
      <protection locked="0"/>
    </xf>
    <xf numFmtId="166" fontId="8" fillId="0" borderId="10" xfId="59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16" borderId="0" xfId="59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31" xfId="59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" fillId="16" borderId="32" xfId="59" applyNumberFormat="1" applyFont="1" applyFill="1" applyBorder="1" applyAlignment="1" applyProtection="1">
      <alignment horizontal="center" vertical="center"/>
      <protection locked="0"/>
    </xf>
    <xf numFmtId="49" fontId="5" fillId="16" borderId="33" xfId="59" applyNumberFormat="1" applyFont="1" applyFill="1" applyBorder="1" applyAlignment="1" applyProtection="1">
      <alignment horizontal="center" vertical="center"/>
      <protection locked="0"/>
    </xf>
    <xf numFmtId="49" fontId="5" fillId="16" borderId="34" xfId="59" applyNumberFormat="1" applyFont="1" applyFill="1" applyBorder="1" applyAlignment="1" applyProtection="1">
      <alignment horizontal="center" vertical="center"/>
      <protection locked="0"/>
    </xf>
    <xf numFmtId="0" fontId="5" fillId="16" borderId="32" xfId="59" applyFont="1" applyFill="1" applyBorder="1" applyAlignment="1" applyProtection="1">
      <alignment horizontal="center" vertical="center"/>
      <protection locked="0"/>
    </xf>
    <xf numFmtId="0" fontId="5" fillId="16" borderId="33" xfId="59" applyFont="1" applyFill="1" applyBorder="1" applyAlignment="1" applyProtection="1">
      <alignment horizontal="center" vertical="center"/>
      <protection locked="0"/>
    </xf>
    <xf numFmtId="0" fontId="5" fillId="16" borderId="34" xfId="59" applyFont="1" applyFill="1" applyBorder="1" applyAlignment="1" applyProtection="1">
      <alignment horizontal="center" vertical="center"/>
      <protection locked="0"/>
    </xf>
    <xf numFmtId="49" fontId="6" fillId="16" borderId="32" xfId="59" applyNumberFormat="1" applyFont="1" applyFill="1" applyBorder="1" applyAlignment="1" applyProtection="1">
      <alignment horizontal="center" vertical="center"/>
      <protection locked="0"/>
    </xf>
    <xf numFmtId="49" fontId="6" fillId="16" borderId="35" xfId="59" applyNumberFormat="1" applyFont="1" applyFill="1" applyBorder="1" applyAlignment="1" applyProtection="1">
      <alignment horizontal="center" vertical="center"/>
      <protection locked="0"/>
    </xf>
    <xf numFmtId="49" fontId="6" fillId="16" borderId="33" xfId="59" applyNumberFormat="1" applyFont="1" applyFill="1" applyBorder="1" applyAlignment="1" applyProtection="1">
      <alignment horizontal="center" vertical="center"/>
      <protection locked="0"/>
    </xf>
    <xf numFmtId="49" fontId="6" fillId="16" borderId="34" xfId="59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étaire [0]_ACCEP°DBL" xfId="55"/>
    <cellStyle name="Monétaire_ACCEP°DBL" xfId="56"/>
    <cellStyle name="Neutral" xfId="57"/>
    <cellStyle name="Normal 2" xfId="58"/>
    <cellStyle name="Normal 2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36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7</xdr:row>
      <xdr:rowOff>19050</xdr:rowOff>
    </xdr:from>
    <xdr:to>
      <xdr:col>9</xdr:col>
      <xdr:colOff>895350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21</xdr:row>
      <xdr:rowOff>28575</xdr:rowOff>
    </xdr:from>
    <xdr:to>
      <xdr:col>9</xdr:col>
      <xdr:colOff>809625</xdr:colOff>
      <xdr:row>23</xdr:row>
      <xdr:rowOff>219075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21957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3</xdr:col>
      <xdr:colOff>85725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06742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371475</xdr:colOff>
      <xdr:row>35</xdr:row>
      <xdr:rowOff>0</xdr:rowOff>
    </xdr:from>
    <xdr:to>
      <xdr:col>5</xdr:col>
      <xdr:colOff>990600</xdr:colOff>
      <xdr:row>39</xdr:row>
      <xdr:rowOff>85725</xdr:rowOff>
    </xdr:to>
    <xdr:pic>
      <xdr:nvPicPr>
        <xdr:cNvPr id="4" name="Picture 303" descr="Lasallesinfondo5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22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7</xdr:row>
      <xdr:rowOff>19050</xdr:rowOff>
    </xdr:from>
    <xdr:to>
      <xdr:col>9</xdr:col>
      <xdr:colOff>895350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21</xdr:row>
      <xdr:rowOff>28575</xdr:rowOff>
    </xdr:from>
    <xdr:to>
      <xdr:col>9</xdr:col>
      <xdr:colOff>809625</xdr:colOff>
      <xdr:row>23</xdr:row>
      <xdr:rowOff>219075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21957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3</xdr:col>
      <xdr:colOff>85725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06742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371475</xdr:colOff>
      <xdr:row>35</xdr:row>
      <xdr:rowOff>0</xdr:rowOff>
    </xdr:from>
    <xdr:to>
      <xdr:col>5</xdr:col>
      <xdr:colOff>990600</xdr:colOff>
      <xdr:row>39</xdr:row>
      <xdr:rowOff>85725</xdr:rowOff>
    </xdr:to>
    <xdr:pic>
      <xdr:nvPicPr>
        <xdr:cNvPr id="4" name="Picture 303" descr="Lasallesinfondo5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22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7</xdr:row>
      <xdr:rowOff>19050</xdr:rowOff>
    </xdr:from>
    <xdr:to>
      <xdr:col>9</xdr:col>
      <xdr:colOff>895350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21</xdr:row>
      <xdr:rowOff>28575</xdr:rowOff>
    </xdr:from>
    <xdr:to>
      <xdr:col>9</xdr:col>
      <xdr:colOff>809625</xdr:colOff>
      <xdr:row>23</xdr:row>
      <xdr:rowOff>219075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21957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3</xdr:col>
      <xdr:colOff>85725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06742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371475</xdr:colOff>
      <xdr:row>35</xdr:row>
      <xdr:rowOff>0</xdr:rowOff>
    </xdr:from>
    <xdr:to>
      <xdr:col>5</xdr:col>
      <xdr:colOff>990600</xdr:colOff>
      <xdr:row>39</xdr:row>
      <xdr:rowOff>85725</xdr:rowOff>
    </xdr:to>
    <xdr:pic>
      <xdr:nvPicPr>
        <xdr:cNvPr id="4" name="Picture 303" descr="Lasallesinfondo5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22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7</xdr:row>
      <xdr:rowOff>19050</xdr:rowOff>
    </xdr:from>
    <xdr:to>
      <xdr:col>9</xdr:col>
      <xdr:colOff>895350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21</xdr:row>
      <xdr:rowOff>28575</xdr:rowOff>
    </xdr:from>
    <xdr:to>
      <xdr:col>9</xdr:col>
      <xdr:colOff>809625</xdr:colOff>
      <xdr:row>23</xdr:row>
      <xdr:rowOff>219075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21957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3</xdr:col>
      <xdr:colOff>85725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06742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371475</xdr:colOff>
      <xdr:row>35</xdr:row>
      <xdr:rowOff>0</xdr:rowOff>
    </xdr:from>
    <xdr:to>
      <xdr:col>5</xdr:col>
      <xdr:colOff>990600</xdr:colOff>
      <xdr:row>39</xdr:row>
      <xdr:rowOff>85725</xdr:rowOff>
    </xdr:to>
    <xdr:pic>
      <xdr:nvPicPr>
        <xdr:cNvPr id="4" name="Picture 303" descr="Lasallesinfondo5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22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Configuraci&#243;n%20local\Archivos%20temporales%20de%20Internet\Content.IE5\951DYEFG\10.%20B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Configuraci&#243;n%20local\Archivos%20temporales%20de%20Internet\Content.IE5\951DYEFG\12.%20A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Configuraci&#243;n%20local\Archivos%20temporales%20de%20Internet\Content.IE5\951DYEFG\14.%20I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Configuraci&#243;n%20local\Archivos%20temporales%20de%20Internet\Content.IE5\951DYEFG\16.%20C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  <sheetName val="Prep Prev"/>
      <sheetName val="Q16"/>
    </sheetNames>
    <sheetDataSet>
      <sheetData sheetId="3">
        <row r="5">
          <cell r="A5" t="str">
            <v>XXI MEMORIAL HERMANO TARSICIO</v>
          </cell>
        </row>
        <row r="7">
          <cell r="A7">
            <v>41218</v>
          </cell>
          <cell r="B7" t="str">
            <v>FTIB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BENJAMÍN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EDIBSON</v>
          </cell>
          <cell r="C7" t="str">
            <v>DAMI</v>
          </cell>
          <cell r="D7">
            <v>5903639</v>
          </cell>
          <cell r="E7">
            <v>5280</v>
          </cell>
          <cell r="F7" t="str">
            <v>F</v>
          </cell>
          <cell r="G7">
            <v>37509</v>
          </cell>
          <cell r="H7">
            <v>0</v>
          </cell>
          <cell r="I7">
            <v>1480</v>
          </cell>
          <cell r="J7">
            <v>59</v>
          </cell>
        </row>
        <row r="8">
          <cell r="A8">
            <v>2</v>
          </cell>
          <cell r="B8" t="str">
            <v>FONT DE LA RICA</v>
          </cell>
          <cell r="C8" t="str">
            <v>PAULA</v>
          </cell>
          <cell r="D8">
            <v>5894466</v>
          </cell>
          <cell r="E8">
            <v>2258</v>
          </cell>
          <cell r="F8" t="str">
            <v>F</v>
          </cell>
          <cell r="G8">
            <v>37338</v>
          </cell>
          <cell r="H8">
            <v>0</v>
          </cell>
          <cell r="I8">
            <v>1804</v>
          </cell>
          <cell r="J8">
            <v>43</v>
          </cell>
        </row>
        <row r="9">
          <cell r="A9">
            <v>3</v>
          </cell>
          <cell r="B9" t="str">
            <v>CAÑELLAS RODERO</v>
          </cell>
          <cell r="C9" t="str">
            <v>ARIADNA</v>
          </cell>
          <cell r="D9">
            <v>5886950</v>
          </cell>
          <cell r="E9">
            <v>2866</v>
          </cell>
          <cell r="F9" t="str">
            <v>F</v>
          </cell>
          <cell r="G9">
            <v>37555</v>
          </cell>
          <cell r="H9">
            <v>0</v>
          </cell>
          <cell r="I9">
            <v>1938</v>
          </cell>
          <cell r="J9">
            <v>38</v>
          </cell>
        </row>
        <row r="10">
          <cell r="A10">
            <v>4</v>
          </cell>
          <cell r="B10" t="str">
            <v>MIROSLAVOVA NINOVA</v>
          </cell>
          <cell r="C10" t="str">
            <v>NATALY</v>
          </cell>
          <cell r="D10">
            <v>5914371</v>
          </cell>
          <cell r="E10">
            <v>2267</v>
          </cell>
          <cell r="F10" t="str">
            <v>F</v>
          </cell>
          <cell r="G10">
            <v>38162</v>
          </cell>
          <cell r="H10">
            <v>68</v>
          </cell>
          <cell r="I10">
            <v>0</v>
          </cell>
          <cell r="J10">
            <v>22</v>
          </cell>
        </row>
        <row r="11">
          <cell r="A11">
            <v>5</v>
          </cell>
          <cell r="B11" t="str">
            <v>ANILLO BUSTAMANTE</v>
          </cell>
          <cell r="C11" t="str">
            <v>CARMEN</v>
          </cell>
          <cell r="D11">
            <v>5913654</v>
          </cell>
          <cell r="E11">
            <v>2422</v>
          </cell>
          <cell r="F11" t="str">
            <v>F</v>
          </cell>
          <cell r="G11">
            <v>37327</v>
          </cell>
          <cell r="H11">
            <v>0</v>
          </cell>
          <cell r="I11">
            <v>2848</v>
          </cell>
          <cell r="J11">
            <v>18</v>
          </cell>
        </row>
        <row r="12">
          <cell r="A12">
            <v>6</v>
          </cell>
          <cell r="B12" t="str">
            <v>BUADES JAUME</v>
          </cell>
          <cell r="C12" t="str">
            <v>MARGALIDA</v>
          </cell>
          <cell r="D12">
            <v>5902946</v>
          </cell>
          <cell r="E12">
            <v>2837</v>
          </cell>
          <cell r="F12" t="str">
            <v>F</v>
          </cell>
          <cell r="G12">
            <v>37302</v>
          </cell>
          <cell r="H12">
            <v>0</v>
          </cell>
          <cell r="I12">
            <v>2999</v>
          </cell>
          <cell r="J12">
            <v>16</v>
          </cell>
          <cell r="K12" t="str">
            <v>WC</v>
          </cell>
        </row>
        <row r="13">
          <cell r="A13">
            <v>7</v>
          </cell>
          <cell r="B13" t="str">
            <v>TORO RAMOS</v>
          </cell>
          <cell r="C13" t="str">
            <v>MARIA</v>
          </cell>
          <cell r="D13">
            <v>5913662</v>
          </cell>
          <cell r="E13">
            <v>2473</v>
          </cell>
          <cell r="F13" t="str">
            <v>F</v>
          </cell>
          <cell r="G13">
            <v>37259</v>
          </cell>
          <cell r="H13">
            <v>0</v>
          </cell>
          <cell r="I13">
            <v>4390</v>
          </cell>
          <cell r="J13">
            <v>6</v>
          </cell>
          <cell r="K13" t="str">
            <v>Q1</v>
          </cell>
        </row>
        <row r="14">
          <cell r="A14">
            <v>8</v>
          </cell>
          <cell r="B14" t="str">
            <v>MONSERRAT LLABRES</v>
          </cell>
          <cell r="C14" t="str">
            <v>PAULA</v>
          </cell>
          <cell r="D14">
            <v>5903077</v>
          </cell>
          <cell r="E14">
            <v>680</v>
          </cell>
          <cell r="F14" t="str">
            <v>F</v>
          </cell>
          <cell r="G14">
            <v>37335</v>
          </cell>
          <cell r="H14">
            <v>0</v>
          </cell>
          <cell r="I14">
            <v>3262</v>
          </cell>
          <cell r="J14">
            <v>13</v>
          </cell>
          <cell r="K14" t="str">
            <v>Q2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  <sheetName val="Prep Prev"/>
      <sheetName val="Q16"/>
    </sheetNames>
    <sheetDataSet>
      <sheetData sheetId="3">
        <row r="5">
          <cell r="A5" t="str">
            <v>XXI MEMORIAL HERMANO TARSICIO</v>
          </cell>
        </row>
        <row r="7">
          <cell r="A7">
            <v>41218</v>
          </cell>
          <cell r="B7" t="str">
            <v>FTIB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ALEVÍN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ADROVER GALLEGO</v>
          </cell>
          <cell r="C7" t="str">
            <v>ISABEL</v>
          </cell>
          <cell r="D7">
            <v>4526391</v>
          </cell>
          <cell r="E7">
            <v>2849</v>
          </cell>
          <cell r="F7" t="str">
            <v>F</v>
          </cell>
          <cell r="G7">
            <v>37065</v>
          </cell>
          <cell r="H7">
            <v>0</v>
          </cell>
          <cell r="I7">
            <v>942</v>
          </cell>
          <cell r="J7">
            <v>119</v>
          </cell>
        </row>
        <row r="8">
          <cell r="A8">
            <v>2</v>
          </cell>
          <cell r="B8" t="str">
            <v>FERNANDEZ GUZMAN</v>
          </cell>
          <cell r="C8" t="str">
            <v>PAULA</v>
          </cell>
          <cell r="D8">
            <v>5896165</v>
          </cell>
          <cell r="E8">
            <v>1689</v>
          </cell>
          <cell r="F8" t="str">
            <v>F</v>
          </cell>
          <cell r="G8">
            <v>36973</v>
          </cell>
          <cell r="H8">
            <v>0</v>
          </cell>
          <cell r="I8">
            <v>1373</v>
          </cell>
          <cell r="J8">
            <v>66</v>
          </cell>
        </row>
        <row r="9">
          <cell r="A9">
            <v>3</v>
          </cell>
          <cell r="B9" t="str">
            <v>TASCON DOLS</v>
          </cell>
          <cell r="C9" t="str">
            <v>PAULA</v>
          </cell>
          <cell r="D9">
            <v>5904330</v>
          </cell>
          <cell r="E9">
            <v>5337</v>
          </cell>
          <cell r="F9" t="str">
            <v>F</v>
          </cell>
          <cell r="G9">
            <v>37180</v>
          </cell>
          <cell r="H9">
            <v>0</v>
          </cell>
          <cell r="I9">
            <v>2408</v>
          </cell>
          <cell r="J9">
            <v>25</v>
          </cell>
        </row>
        <row r="10">
          <cell r="A10">
            <v>4</v>
          </cell>
          <cell r="B10" t="str">
            <v>MEDVEDEVA</v>
          </cell>
          <cell r="C10" t="str">
            <v>DANIELA</v>
          </cell>
          <cell r="D10">
            <v>5900560</v>
          </cell>
          <cell r="E10">
            <v>2885</v>
          </cell>
          <cell r="F10" t="str">
            <v>F</v>
          </cell>
          <cell r="G10">
            <v>37196</v>
          </cell>
          <cell r="H10">
            <v>84</v>
          </cell>
          <cell r="I10">
            <v>0</v>
          </cell>
          <cell r="J10">
            <v>23</v>
          </cell>
        </row>
        <row r="11">
          <cell r="A11">
            <v>5</v>
          </cell>
          <cell r="B11" t="str">
            <v>CAMPINS BOVER</v>
          </cell>
          <cell r="C11" t="str">
            <v>IRENE</v>
          </cell>
          <cell r="D11">
            <v>5912979</v>
          </cell>
          <cell r="E11">
            <v>1671</v>
          </cell>
          <cell r="F11" t="str">
            <v>F</v>
          </cell>
          <cell r="G11">
            <v>36992</v>
          </cell>
          <cell r="H11">
            <v>0</v>
          </cell>
          <cell r="I11">
            <v>3642</v>
          </cell>
          <cell r="J11">
            <v>10</v>
          </cell>
        </row>
        <row r="12">
          <cell r="A12">
            <v>6</v>
          </cell>
          <cell r="B12" t="str">
            <v>MOREY SANCHEZ</v>
          </cell>
          <cell r="C12" t="str">
            <v>ANDREA</v>
          </cell>
          <cell r="D12">
            <v>5900891</v>
          </cell>
          <cell r="E12">
            <v>1268</v>
          </cell>
          <cell r="F12" t="str">
            <v>F</v>
          </cell>
          <cell r="G12">
            <v>36793</v>
          </cell>
          <cell r="H12">
            <v>0</v>
          </cell>
          <cell r="I12">
            <v>3642</v>
          </cell>
          <cell r="J12">
            <v>10</v>
          </cell>
        </row>
        <row r="13">
          <cell r="A13">
            <v>7</v>
          </cell>
          <cell r="B13" t="str">
            <v>GONZALEZ OLIVER</v>
          </cell>
          <cell r="C13" t="str">
            <v>JOANA</v>
          </cell>
          <cell r="D13">
            <v>5902780</v>
          </cell>
          <cell r="E13">
            <v>1703</v>
          </cell>
          <cell r="F13" t="str">
            <v>F</v>
          </cell>
          <cell r="G13">
            <v>36928</v>
          </cell>
          <cell r="H13">
            <v>0</v>
          </cell>
          <cell r="I13">
            <v>4127</v>
          </cell>
          <cell r="J13">
            <v>7</v>
          </cell>
          <cell r="K13" t="str">
            <v>Q1</v>
          </cell>
        </row>
        <row r="14">
          <cell r="A14">
            <v>8</v>
          </cell>
          <cell r="B14" t="str">
            <v>HURTADO INOCENCIO</v>
          </cell>
          <cell r="C14" t="str">
            <v>MARTA</v>
          </cell>
          <cell r="D14">
            <v>5904827</v>
          </cell>
          <cell r="E14">
            <v>2879</v>
          </cell>
          <cell r="F14" t="str">
            <v>F</v>
          </cell>
          <cell r="G14">
            <v>36761</v>
          </cell>
          <cell r="H14">
            <v>0</v>
          </cell>
          <cell r="I14">
            <v>5659</v>
          </cell>
          <cell r="J14">
            <v>2</v>
          </cell>
          <cell r="K14" t="str">
            <v>Q2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  <sheetName val="Prep Prev"/>
      <sheetName val="Q16"/>
    </sheetNames>
    <sheetDataSet>
      <sheetData sheetId="3">
        <row r="5">
          <cell r="A5" t="str">
            <v>XXI MEMORIAL HERMANO TARSICIO</v>
          </cell>
        </row>
        <row r="7">
          <cell r="A7">
            <v>41218</v>
          </cell>
          <cell r="B7" t="str">
            <v>FTIB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INFANTIL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VICENS MIQUEL</v>
          </cell>
          <cell r="C7" t="str">
            <v>MARTA</v>
          </cell>
          <cell r="D7">
            <v>5875325</v>
          </cell>
          <cell r="E7">
            <v>2563</v>
          </cell>
          <cell r="F7" t="str">
            <v>F</v>
          </cell>
          <cell r="G7">
            <v>36458</v>
          </cell>
          <cell r="H7">
            <v>0</v>
          </cell>
          <cell r="I7">
            <v>390</v>
          </cell>
          <cell r="J7">
            <v>373</v>
          </cell>
          <cell r="K7" t="str">
            <v>WC</v>
          </cell>
        </row>
        <row r="8">
          <cell r="A8">
            <v>2</v>
          </cell>
          <cell r="B8" t="str">
            <v>VICENS MAS</v>
          </cell>
          <cell r="C8" t="str">
            <v>ROSA</v>
          </cell>
          <cell r="D8">
            <v>5886231</v>
          </cell>
          <cell r="E8">
            <v>1278</v>
          </cell>
          <cell r="F8" t="str">
            <v>F</v>
          </cell>
          <cell r="G8">
            <v>36702</v>
          </cell>
          <cell r="H8">
            <v>0</v>
          </cell>
          <cell r="I8">
            <v>507</v>
          </cell>
          <cell r="J8">
            <v>272</v>
          </cell>
        </row>
        <row r="9">
          <cell r="A9">
            <v>3</v>
          </cell>
          <cell r="B9" t="str">
            <v>BERCHTOLD</v>
          </cell>
          <cell r="C9" t="str">
            <v>CRISTINA</v>
          </cell>
          <cell r="D9">
            <v>5874278</v>
          </cell>
          <cell r="E9">
            <v>2797</v>
          </cell>
          <cell r="F9" t="str">
            <v>F</v>
          </cell>
          <cell r="G9">
            <v>36763</v>
          </cell>
          <cell r="H9">
            <v>1</v>
          </cell>
          <cell r="I9">
            <v>0</v>
          </cell>
          <cell r="J9">
            <v>264</v>
          </cell>
        </row>
        <row r="10">
          <cell r="A10">
            <v>4</v>
          </cell>
          <cell r="B10" t="str">
            <v>MORANTA PICO</v>
          </cell>
          <cell r="C10" t="str">
            <v>SARA</v>
          </cell>
          <cell r="D10">
            <v>5877256</v>
          </cell>
          <cell r="E10">
            <v>2966</v>
          </cell>
          <cell r="F10" t="str">
            <v>F</v>
          </cell>
          <cell r="G10">
            <v>36681</v>
          </cell>
          <cell r="H10">
            <v>0</v>
          </cell>
          <cell r="I10">
            <v>643</v>
          </cell>
          <cell r="J10">
            <v>202</v>
          </cell>
        </row>
        <row r="11">
          <cell r="A11">
            <v>5</v>
          </cell>
          <cell r="B11" t="str">
            <v>RUIZ CAÑELLAS</v>
          </cell>
          <cell r="C11" t="str">
            <v>MARIA DEL</v>
          </cell>
          <cell r="D11">
            <v>5886067</v>
          </cell>
          <cell r="E11">
            <v>1272</v>
          </cell>
          <cell r="F11" t="str">
            <v>F</v>
          </cell>
          <cell r="G11">
            <v>36672</v>
          </cell>
          <cell r="H11">
            <v>0</v>
          </cell>
          <cell r="I11">
            <v>847</v>
          </cell>
          <cell r="J11">
            <v>140</v>
          </cell>
        </row>
        <row r="12">
          <cell r="A12">
            <v>6</v>
          </cell>
          <cell r="B12" t="str">
            <v>MOTA IZQUIERDO</v>
          </cell>
          <cell r="C12" t="str">
            <v>AFRICA</v>
          </cell>
          <cell r="D12">
            <v>5889144</v>
          </cell>
          <cell r="E12">
            <v>2452</v>
          </cell>
          <cell r="F12" t="str">
            <v>F</v>
          </cell>
          <cell r="G12">
            <v>35870</v>
          </cell>
          <cell r="H12">
            <v>0</v>
          </cell>
          <cell r="I12">
            <v>1099</v>
          </cell>
          <cell r="J12">
            <v>93</v>
          </cell>
        </row>
        <row r="13">
          <cell r="A13">
            <v>7</v>
          </cell>
          <cell r="B13" t="str">
            <v>MIRO VIDAL</v>
          </cell>
          <cell r="C13" t="str">
            <v>BLANCA</v>
          </cell>
          <cell r="D13">
            <v>5885283</v>
          </cell>
          <cell r="E13">
            <v>1727</v>
          </cell>
          <cell r="F13" t="str">
            <v>F</v>
          </cell>
          <cell r="G13">
            <v>36195</v>
          </cell>
          <cell r="H13">
            <v>0</v>
          </cell>
          <cell r="I13">
            <v>1258</v>
          </cell>
          <cell r="J13">
            <v>76</v>
          </cell>
          <cell r="K13" t="str">
            <v>Q1</v>
          </cell>
        </row>
        <row r="14">
          <cell r="A14">
            <v>8</v>
          </cell>
          <cell r="B14" t="str">
            <v>SAURA CARRETERO</v>
          </cell>
          <cell r="C14" t="str">
            <v>AIDA</v>
          </cell>
          <cell r="D14">
            <v>5877933</v>
          </cell>
          <cell r="E14">
            <v>5328</v>
          </cell>
          <cell r="F14" t="str">
            <v>F</v>
          </cell>
          <cell r="G14">
            <v>36196</v>
          </cell>
          <cell r="H14">
            <v>0</v>
          </cell>
          <cell r="I14">
            <v>1555</v>
          </cell>
          <cell r="J14">
            <v>55</v>
          </cell>
          <cell r="K14" t="str">
            <v>Q2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Final8"/>
      <sheetName val="Prep Prev"/>
      <sheetName val="Q16"/>
    </sheetNames>
    <sheetDataSet>
      <sheetData sheetId="3">
        <row r="5">
          <cell r="A5" t="str">
            <v>XXI MEMORIAL HERMANO TARSICIO</v>
          </cell>
        </row>
        <row r="7">
          <cell r="A7">
            <v>41218</v>
          </cell>
          <cell r="B7" t="str">
            <v>FTIB</v>
          </cell>
          <cell r="C7" t="str">
            <v>PALMA</v>
          </cell>
          <cell r="D7" t="str">
            <v>C.T. LA SALLE</v>
          </cell>
          <cell r="E7">
            <v>3208825</v>
          </cell>
        </row>
        <row r="9">
          <cell r="A9" t="str">
            <v>NO</v>
          </cell>
          <cell r="B9" t="str">
            <v>CADETE</v>
          </cell>
          <cell r="C9" t="str">
            <v>FEMENINO</v>
          </cell>
          <cell r="D9" t="str">
            <v>PEP JORDI</v>
          </cell>
          <cell r="E9" t="str">
            <v>MATAS RAMIS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VICENS MIQUEL</v>
          </cell>
          <cell r="C7" t="str">
            <v>MARINA</v>
          </cell>
          <cell r="D7">
            <v>5851193</v>
          </cell>
          <cell r="E7">
            <v>2564</v>
          </cell>
          <cell r="F7" t="str">
            <v>F</v>
          </cell>
          <cell r="G7">
            <v>35496</v>
          </cell>
          <cell r="H7">
            <v>0</v>
          </cell>
          <cell r="I7">
            <v>94</v>
          </cell>
          <cell r="J7">
            <v>1828</v>
          </cell>
          <cell r="K7" t="str">
            <v>WC</v>
          </cell>
        </row>
        <row r="8">
          <cell r="A8">
            <v>2</v>
          </cell>
          <cell r="B8" t="str">
            <v>DELICADO ORIHUELA</v>
          </cell>
          <cell r="C8" t="str">
            <v>PATRICIA</v>
          </cell>
          <cell r="D8">
            <v>5866754</v>
          </cell>
          <cell r="E8">
            <v>1685</v>
          </cell>
          <cell r="F8" t="str">
            <v>F</v>
          </cell>
          <cell r="G8">
            <v>35553</v>
          </cell>
          <cell r="H8">
            <v>0</v>
          </cell>
          <cell r="I8">
            <v>97</v>
          </cell>
          <cell r="J8">
            <v>1665</v>
          </cell>
        </row>
        <row r="9">
          <cell r="A9">
            <v>3</v>
          </cell>
          <cell r="B9" t="str">
            <v>SANS VALLESPIR</v>
          </cell>
          <cell r="C9" t="str">
            <v>MERCE</v>
          </cell>
          <cell r="D9">
            <v>5873212</v>
          </cell>
          <cell r="E9">
            <v>5324</v>
          </cell>
          <cell r="F9" t="str">
            <v>F</v>
          </cell>
          <cell r="G9">
            <v>35488</v>
          </cell>
          <cell r="H9">
            <v>0</v>
          </cell>
          <cell r="I9">
            <v>258</v>
          </cell>
          <cell r="J9">
            <v>608</v>
          </cell>
        </row>
        <row r="10">
          <cell r="A10">
            <v>4</v>
          </cell>
          <cell r="B10" t="str">
            <v>DE ENRIQUE SCHMIDT</v>
          </cell>
          <cell r="C10" t="str">
            <v>TERESA</v>
          </cell>
          <cell r="D10">
            <v>5848695</v>
          </cell>
          <cell r="E10">
            <v>2091</v>
          </cell>
          <cell r="F10" t="str">
            <v>F</v>
          </cell>
          <cell r="G10">
            <v>35075</v>
          </cell>
          <cell r="H10">
            <v>0</v>
          </cell>
          <cell r="I10">
            <v>394</v>
          </cell>
          <cell r="J10">
            <v>368</v>
          </cell>
        </row>
        <row r="11">
          <cell r="A11">
            <v>5</v>
          </cell>
          <cell r="B11" t="str">
            <v>ZEPEDA ALVARADO</v>
          </cell>
          <cell r="C11" t="str">
            <v>DANIELA</v>
          </cell>
          <cell r="D11">
            <v>5898583</v>
          </cell>
          <cell r="E11">
            <v>2911</v>
          </cell>
          <cell r="F11" t="str">
            <v>F</v>
          </cell>
          <cell r="G11">
            <v>35116</v>
          </cell>
          <cell r="H11">
            <v>18</v>
          </cell>
          <cell r="I11">
            <v>0</v>
          </cell>
          <cell r="J11">
            <v>299</v>
          </cell>
        </row>
        <row r="12">
          <cell r="A12">
            <v>6</v>
          </cell>
          <cell r="B12" t="str">
            <v>BELOVA</v>
          </cell>
          <cell r="C12" t="str">
            <v>ELIZAVETA</v>
          </cell>
          <cell r="D12">
            <v>5900990</v>
          </cell>
          <cell r="E12">
            <v>2859</v>
          </cell>
          <cell r="F12" t="str">
            <v>F</v>
          </cell>
          <cell r="G12">
            <v>35660</v>
          </cell>
          <cell r="H12">
            <v>84</v>
          </cell>
          <cell r="I12">
            <v>0</v>
          </cell>
          <cell r="J12">
            <v>59</v>
          </cell>
        </row>
        <row r="13">
          <cell r="A13">
            <v>7</v>
          </cell>
          <cell r="B13" t="str">
            <v>GONZALEZ BORRAS</v>
          </cell>
          <cell r="C13" t="str">
            <v>ESTER</v>
          </cell>
          <cell r="D13">
            <v>5889508</v>
          </cell>
          <cell r="E13">
            <v>32684</v>
          </cell>
          <cell r="F13" t="str">
            <v>F</v>
          </cell>
          <cell r="G13">
            <v>35378</v>
          </cell>
          <cell r="H13">
            <v>0</v>
          </cell>
          <cell r="I13">
            <v>2017</v>
          </cell>
          <cell r="J13">
            <v>35</v>
          </cell>
          <cell r="K13" t="str">
            <v>Q1</v>
          </cell>
        </row>
        <row r="14">
          <cell r="A14">
            <v>8</v>
          </cell>
          <cell r="B14" t="str">
            <v>LEMM LOPEZ</v>
          </cell>
          <cell r="C14" t="str">
            <v>MAR</v>
          </cell>
          <cell r="D14">
            <v>5889540</v>
          </cell>
          <cell r="E14">
            <v>1709</v>
          </cell>
          <cell r="F14" t="str">
            <v>F</v>
          </cell>
          <cell r="G14">
            <v>35554</v>
          </cell>
          <cell r="H14">
            <v>0</v>
          </cell>
          <cell r="I14" t="str">
            <v>s/c</v>
          </cell>
          <cell r="J14">
            <v>0</v>
          </cell>
          <cell r="K14" t="str">
            <v>Q2</v>
          </cell>
        </row>
        <row r="15">
          <cell r="A15">
            <v>9</v>
          </cell>
          <cell r="B15" t="str">
            <v>ZZZ</v>
          </cell>
          <cell r="C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.7109375" style="70" bestFit="1" customWidth="1"/>
    <col min="2" max="2" width="7.57421875" style="70" customWidth="1"/>
    <col min="3" max="3" width="5.28125" style="70" bestFit="1" customWidth="1"/>
    <col min="4" max="4" width="4.00390625" style="70" customWidth="1"/>
    <col min="5" max="5" width="2.8515625" style="70" bestFit="1" customWidth="1"/>
    <col min="6" max="6" width="24.7109375" style="70" customWidth="1"/>
    <col min="7" max="10" width="13.7109375" style="71" customWidth="1"/>
    <col min="11" max="26" width="9.140625" style="70" customWidth="1"/>
    <col min="27" max="27" width="9.57421875" style="70" hidden="1" customWidth="1"/>
    <col min="28" max="16384" width="9.140625" style="70" customWidth="1"/>
  </cols>
  <sheetData>
    <row r="1" spans="1:10" s="1" customFormat="1" ht="25.5">
      <c r="A1" s="99" t="str">
        <f>('[1]Prep Torneo'!A5)</f>
        <v>XXI MEMORIAL HERMANO TARSICIO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2" customFormat="1" ht="12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5" customFormat="1" ht="9" customHeight="1">
      <c r="A3" s="101" t="s">
        <v>0</v>
      </c>
      <c r="B3" s="101"/>
      <c r="C3" s="101"/>
      <c r="D3" s="101"/>
      <c r="E3" s="101"/>
      <c r="F3" s="3" t="s">
        <v>1</v>
      </c>
      <c r="G3" s="3" t="s">
        <v>2</v>
      </c>
      <c r="H3" s="4"/>
      <c r="I3" s="3" t="s">
        <v>3</v>
      </c>
      <c r="J3" s="34"/>
    </row>
    <row r="4" spans="1:10" s="8" customFormat="1" ht="11.25">
      <c r="A4" s="102">
        <f>('[1]Prep Torneo'!$A$7)</f>
        <v>41218</v>
      </c>
      <c r="B4" s="102"/>
      <c r="C4" s="102"/>
      <c r="D4" s="102"/>
      <c r="E4" s="102"/>
      <c r="F4" s="6" t="str">
        <f>('[1]Prep Torneo'!$B$7)</f>
        <v>FTIB</v>
      </c>
      <c r="G4" s="6" t="str">
        <f>('[1]Prep Torneo'!$C$7)</f>
        <v>PALMA</v>
      </c>
      <c r="H4" s="7"/>
      <c r="I4" s="6" t="str">
        <f>('[1]Prep Torneo'!$D$7)</f>
        <v>C.T. LA SALLE</v>
      </c>
      <c r="J4" s="35"/>
    </row>
    <row r="5" spans="1:10" s="5" customFormat="1" ht="9">
      <c r="A5" s="101" t="s">
        <v>4</v>
      </c>
      <c r="B5" s="101"/>
      <c r="C5" s="101"/>
      <c r="D5" s="101"/>
      <c r="E5" s="101"/>
      <c r="F5" s="9" t="s">
        <v>5</v>
      </c>
      <c r="G5" s="4" t="s">
        <v>6</v>
      </c>
      <c r="H5" s="4"/>
      <c r="I5" s="4"/>
      <c r="J5" s="10" t="s">
        <v>7</v>
      </c>
    </row>
    <row r="6" spans="1:10" s="8" customFormat="1" ht="12" thickBot="1">
      <c r="A6" s="98" t="str">
        <f>('[1]Prep Torneo'!$A$9)</f>
        <v>NO</v>
      </c>
      <c r="B6" s="98"/>
      <c r="C6" s="98"/>
      <c r="D6" s="98"/>
      <c r="E6" s="98"/>
      <c r="F6" s="11" t="str">
        <f>('[1]Prep Torneo'!$B$9)</f>
        <v>BENJAMÍN</v>
      </c>
      <c r="G6" s="11" t="str">
        <f>('[1]Prep Torneo'!$C$9)</f>
        <v>FEMENINO</v>
      </c>
      <c r="H6" s="12"/>
      <c r="I6" s="11"/>
      <c r="J6" s="13" t="str">
        <f>CONCATENATE('[1]Prep Torneo'!$D$9," ",'[1]Prep Torneo'!$E$9)</f>
        <v>PEP JORDI MATAS RAMIS</v>
      </c>
    </row>
    <row r="7" spans="1:10" s="17" customFormat="1" ht="9">
      <c r="A7" s="14"/>
      <c r="B7" s="15" t="s">
        <v>8</v>
      </c>
      <c r="C7" s="16" t="s">
        <v>9</v>
      </c>
      <c r="D7" s="16" t="s">
        <v>10</v>
      </c>
      <c r="E7" s="15" t="s">
        <v>11</v>
      </c>
      <c r="F7" s="15" t="s">
        <v>12</v>
      </c>
      <c r="G7" s="16" t="s">
        <v>26</v>
      </c>
      <c r="H7" s="16" t="s">
        <v>27</v>
      </c>
      <c r="I7" s="16" t="s">
        <v>28</v>
      </c>
      <c r="J7" s="16"/>
    </row>
    <row r="8" spans="1:10" s="17" customFormat="1" ht="7.5" customHeight="1">
      <c r="A8" s="36"/>
      <c r="B8" s="18"/>
      <c r="C8" s="19"/>
      <c r="D8" s="19"/>
      <c r="E8" s="20"/>
      <c r="F8" s="21"/>
      <c r="G8" s="19"/>
      <c r="H8" s="19"/>
      <c r="I8" s="19"/>
      <c r="J8" s="19"/>
    </row>
    <row r="9" spans="1:27" s="39" customFormat="1" ht="18" customHeight="1">
      <c r="A9" s="37">
        <v>1</v>
      </c>
      <c r="B9" s="22">
        <f>IF($E9="","",VLOOKUP($E9,'[1]Prep Sorteo'!$A$7:$M$71,4,FALSE))</f>
        <v>5903639</v>
      </c>
      <c r="C9" s="23">
        <f>IF($E9="","",VLOOKUP($E9,'[1]Prep Sorteo'!$A$7:$M$71,9,FALSE))</f>
        <v>1480</v>
      </c>
      <c r="D9" s="23">
        <f>IF($E9="","",VLOOKUP($E9,'[1]Prep Sorteo'!$A$7:$M$71,11,FALSE))</f>
        <v>0</v>
      </c>
      <c r="E9" s="24">
        <v>1</v>
      </c>
      <c r="F9" s="25" t="str">
        <f>IF($E9="","",CONCATENATE(VLOOKUP($E9,'[1]Prep Sorteo'!$A$7:$M$71,2,FALSE),", ",VLOOKUP($E9,'[1]Prep Sorteo'!$A$7:$M$71,3,FALSE)))</f>
        <v>EDIBSON, DAMI</v>
      </c>
      <c r="G9" s="38"/>
      <c r="H9" s="38"/>
      <c r="I9" s="38"/>
      <c r="J9" s="26">
        <f>'[1]Prep Sorteo'!G3</f>
        <v>4</v>
      </c>
      <c r="AA9" s="40">
        <f>IF($E9="","",VLOOKUP($E9,'[1]Prep Sorteo'!$A$7:$M$71,10,FALSE))</f>
        <v>59</v>
      </c>
    </row>
    <row r="10" spans="1:27" s="39" customFormat="1" ht="18" customHeight="1">
      <c r="A10" s="41"/>
      <c r="B10" s="42"/>
      <c r="C10" s="43"/>
      <c r="D10" s="43"/>
      <c r="E10" s="44"/>
      <c r="F10" s="45"/>
      <c r="G10" s="46" t="s">
        <v>32</v>
      </c>
      <c r="H10" s="47"/>
      <c r="I10" s="44"/>
      <c r="J10" s="44"/>
      <c r="AA10" s="40">
        <f>IF($E10="","",VLOOKUP($E10,'[1]Prep Sorteo'!$A$7:$M$71,10,FALSE))</f>
      </c>
    </row>
    <row r="11" spans="1:27" s="39" customFormat="1" ht="18" customHeight="1">
      <c r="A11" s="41">
        <v>2</v>
      </c>
      <c r="B11" s="48">
        <f>IF($E11="","",VLOOKUP($E11,'[1]Prep Sorteo'!$A$7:$M$71,4,FALSE))</f>
        <v>5913662</v>
      </c>
      <c r="C11" s="49">
        <f>IF($E11="","",VLOOKUP($E11,'[1]Prep Sorteo'!$A$7:$M$71,9,FALSE))</f>
        <v>4390</v>
      </c>
      <c r="D11" s="49" t="str">
        <f>IF($E11="","",VLOOKUP($E11,'[1]Prep Sorteo'!$A$7:$M$71,11,FALSE))</f>
        <v>Q1</v>
      </c>
      <c r="E11" s="50">
        <v>7</v>
      </c>
      <c r="F11" s="51" t="str">
        <f>IF($E11="","",CONCATENATE(VLOOKUP($E11,'[1]Prep Sorteo'!$A$7:$M$71,2,FALSE),", ",VLOOKUP($E11,'[1]Prep Sorteo'!$A$7:$M$71,3,FALSE)))</f>
        <v>TORO RAMOS, MARIA</v>
      </c>
      <c r="G11" s="73" t="s">
        <v>33</v>
      </c>
      <c r="H11" s="47"/>
      <c r="I11" s="44"/>
      <c r="J11" s="44"/>
      <c r="AA11" s="40">
        <f>IF($E11="","",VLOOKUP($E11,'[1]Prep Sorteo'!$A$7:$M$71,10,FALSE))</f>
        <v>6</v>
      </c>
    </row>
    <row r="12" spans="1:27" s="39" customFormat="1" ht="18" customHeight="1">
      <c r="A12" s="41"/>
      <c r="B12" s="42"/>
      <c r="C12" s="43"/>
      <c r="D12" s="43"/>
      <c r="E12" s="52"/>
      <c r="F12" s="53"/>
      <c r="G12" s="54"/>
      <c r="H12" s="46" t="s">
        <v>32</v>
      </c>
      <c r="I12" s="47"/>
      <c r="J12" s="44"/>
      <c r="AA12" s="40">
        <f>IF($E12="","",VLOOKUP($E12,'[1]Prep Sorteo'!$A$7:$M$71,10,FALSE))</f>
      </c>
    </row>
    <row r="13" spans="1:27" s="39" customFormat="1" ht="18" customHeight="1">
      <c r="A13" s="37">
        <v>3</v>
      </c>
      <c r="B13" s="48">
        <f>IF($E13="","",VLOOKUP($E13,'[1]Prep Sorteo'!$A$7:$M$71,4,FALSE))</f>
        <v>5914371</v>
      </c>
      <c r="C13" s="49">
        <f>IF($E13="","",VLOOKUP($E13,'[1]Prep Sorteo'!$A$7:$M$71,9,FALSE))</f>
        <v>0</v>
      </c>
      <c r="D13" s="49">
        <f>IF($E13="","",VLOOKUP($E13,'[1]Prep Sorteo'!$A$7:$M$71,11,FALSE))</f>
        <v>0</v>
      </c>
      <c r="E13" s="50">
        <v>4</v>
      </c>
      <c r="F13" s="56" t="str">
        <f>IF($E13="","",CONCATENATE(VLOOKUP($E13,'[1]Prep Sorteo'!$A$7:$M$71,2,FALSE),", ",VLOOKUP($E13,'[1]Prep Sorteo'!$A$7:$M$71,3,FALSE)))</f>
        <v>MIROSLAVOVA NINOVA, NATALY</v>
      </c>
      <c r="G13" s="54"/>
      <c r="H13" s="73" t="s">
        <v>33</v>
      </c>
      <c r="I13" s="47"/>
      <c r="J13" s="44"/>
      <c r="AA13" s="40">
        <f>IF($E13="","",VLOOKUP($E13,'[1]Prep Sorteo'!$A$7:$M$71,10,FALSE))</f>
        <v>22</v>
      </c>
    </row>
    <row r="14" spans="1:27" s="39" customFormat="1" ht="18" customHeight="1">
      <c r="A14" s="41"/>
      <c r="B14" s="42"/>
      <c r="C14" s="43"/>
      <c r="D14" s="43"/>
      <c r="E14" s="52"/>
      <c r="F14" s="45"/>
      <c r="G14" s="57" t="s">
        <v>35</v>
      </c>
      <c r="H14" s="54"/>
      <c r="I14" s="47"/>
      <c r="J14" s="44"/>
      <c r="AA14" s="40">
        <f>IF($E14="","",VLOOKUP($E14,'[1]Prep Sorteo'!$A$7:$M$71,10,FALSE))</f>
      </c>
    </row>
    <row r="15" spans="1:27" s="39" customFormat="1" ht="18" customHeight="1">
      <c r="A15" s="41">
        <v>4</v>
      </c>
      <c r="B15" s="48">
        <f>IF($E15="","",VLOOKUP($E15,'[1]Prep Sorteo'!$A$7:$M$71,4,FALSE))</f>
        <v>5902946</v>
      </c>
      <c r="C15" s="49">
        <f>IF($E15="","",VLOOKUP($E15,'[1]Prep Sorteo'!$A$7:$M$71,9,FALSE))</f>
        <v>2999</v>
      </c>
      <c r="D15" s="49" t="str">
        <f>IF($E15="","",VLOOKUP($E15,'[1]Prep Sorteo'!$A$7:$M$71,11,FALSE))</f>
        <v>WC</v>
      </c>
      <c r="E15" s="50">
        <v>6</v>
      </c>
      <c r="F15" s="51" t="str">
        <f>IF($E15="","",CONCATENATE(VLOOKUP($E15,'[1]Prep Sorteo'!$A$7:$M$71,2,FALSE),", ",VLOOKUP($E15,'[1]Prep Sorteo'!$A$7:$M$71,3,FALSE)))</f>
        <v>BUADES JAUME, MARGALIDA</v>
      </c>
      <c r="G15" s="47" t="s">
        <v>34</v>
      </c>
      <c r="H15" s="54"/>
      <c r="I15" s="47"/>
      <c r="J15" s="44"/>
      <c r="AA15" s="40">
        <f>IF($E15="","",VLOOKUP($E15,'[1]Prep Sorteo'!$A$7:$M$71,10,FALSE))</f>
        <v>16</v>
      </c>
    </row>
    <row r="16" spans="1:27" s="39" customFormat="1" ht="18" customHeight="1">
      <c r="A16" s="41"/>
      <c r="B16" s="42"/>
      <c r="C16" s="43"/>
      <c r="D16" s="43"/>
      <c r="E16" s="44"/>
      <c r="F16" s="53"/>
      <c r="G16" s="44"/>
      <c r="H16" s="54"/>
      <c r="I16" s="55" t="s">
        <v>32</v>
      </c>
      <c r="J16" s="47"/>
      <c r="AA16" s="40">
        <f>IF($E16="","",VLOOKUP($E16,'[1]Prep Sorteo'!$A$7:$M$71,10,FALSE))</f>
      </c>
    </row>
    <row r="17" spans="1:27" s="39" customFormat="1" ht="18" customHeight="1">
      <c r="A17" s="41">
        <v>5</v>
      </c>
      <c r="B17" s="48">
        <f>IF($E17="","",VLOOKUP($E17,'[1]Prep Sorteo'!$A$7:$M$71,4,FALSE))</f>
        <v>5903077</v>
      </c>
      <c r="C17" s="49">
        <f>IF($E17="","",VLOOKUP($E17,'[1]Prep Sorteo'!$A$7:$M$71,9,FALSE))</f>
        <v>3262</v>
      </c>
      <c r="D17" s="49" t="str">
        <f>IF($E17="","",VLOOKUP($E17,'[1]Prep Sorteo'!$A$7:$M$71,11,FALSE))</f>
        <v>Q2</v>
      </c>
      <c r="E17" s="50">
        <v>8</v>
      </c>
      <c r="F17" s="56" t="str">
        <f>IF($E17="","",CONCATENATE(VLOOKUP($E17,'[1]Prep Sorteo'!$A$7:$M$71,2,FALSE),", ",VLOOKUP($E17,'[1]Prep Sorteo'!$A$7:$M$71,3,FALSE)))</f>
        <v>MONSERRAT LLABRES, PAULA</v>
      </c>
      <c r="G17" s="44"/>
      <c r="H17" s="54"/>
      <c r="I17" s="74" t="s">
        <v>41</v>
      </c>
      <c r="J17" s="44"/>
      <c r="AA17" s="40">
        <f>IF($E17="","",VLOOKUP($E17,'[1]Prep Sorteo'!$A$7:$M$71,10,FALSE))</f>
        <v>13</v>
      </c>
    </row>
    <row r="18" spans="1:27" s="39" customFormat="1" ht="18" customHeight="1">
      <c r="A18" s="41"/>
      <c r="B18" s="42"/>
      <c r="C18" s="43"/>
      <c r="D18" s="43"/>
      <c r="E18" s="44"/>
      <c r="F18" s="45"/>
      <c r="G18" s="55" t="s">
        <v>36</v>
      </c>
      <c r="H18" s="54"/>
      <c r="I18" s="47"/>
      <c r="J18" s="44"/>
      <c r="AA18" s="40">
        <f>IF($E18="","",VLOOKUP($E18,'[1]Prep Sorteo'!$A$7:$M$71,10,FALSE))</f>
      </c>
    </row>
    <row r="19" spans="1:27" s="39" customFormat="1" ht="18" customHeight="1">
      <c r="A19" s="37">
        <v>6</v>
      </c>
      <c r="B19" s="48">
        <f>IF($E19="","",VLOOKUP($E19,'[1]Prep Sorteo'!$A$7:$M$71,4,FALSE))</f>
        <v>5886950</v>
      </c>
      <c r="C19" s="49">
        <f>IF($E19="","",VLOOKUP($E19,'[1]Prep Sorteo'!$A$7:$M$71,9,FALSE))</f>
        <v>1938</v>
      </c>
      <c r="D19" s="49">
        <f>IF($E19="","",VLOOKUP($E19,'[1]Prep Sorteo'!$A$7:$M$71,11,FALSE))</f>
        <v>0</v>
      </c>
      <c r="E19" s="50">
        <v>3</v>
      </c>
      <c r="F19" s="51" t="str">
        <f>IF($E19="","",CONCATENATE(VLOOKUP($E19,'[1]Prep Sorteo'!$A$7:$M$71,2,FALSE),", ",VLOOKUP($E19,'[1]Prep Sorteo'!$A$7:$M$71,3,FALSE)))</f>
        <v>CAÑELLAS RODERO, ARIADNA</v>
      </c>
      <c r="G19" s="73" t="s">
        <v>37</v>
      </c>
      <c r="H19" s="54"/>
      <c r="I19" s="47"/>
      <c r="J19" s="44"/>
      <c r="AA19" s="40">
        <f>IF($E19="","",VLOOKUP($E19,'[1]Prep Sorteo'!$A$7:$M$71,10,FALSE))</f>
        <v>38</v>
      </c>
    </row>
    <row r="20" spans="1:27" s="39" customFormat="1" ht="18" customHeight="1">
      <c r="A20" s="41"/>
      <c r="B20" s="42"/>
      <c r="C20" s="43"/>
      <c r="D20" s="43"/>
      <c r="E20" s="52"/>
      <c r="F20" s="53"/>
      <c r="G20" s="54"/>
      <c r="H20" s="57" t="s">
        <v>38</v>
      </c>
      <c r="I20" s="47"/>
      <c r="J20" s="44"/>
      <c r="AA20" s="40">
        <f>IF($E20="","",VLOOKUP($E20,'[1]Prep Sorteo'!$A$7:$M$71,10,FALSE))</f>
      </c>
    </row>
    <row r="21" spans="1:27" s="39" customFormat="1" ht="18" customHeight="1">
      <c r="A21" s="41">
        <v>7</v>
      </c>
      <c r="B21" s="48">
        <f>IF($E21="","",VLOOKUP($E21,'[1]Prep Sorteo'!$A$7:$M$71,4,FALSE))</f>
        <v>5913654</v>
      </c>
      <c r="C21" s="49">
        <f>IF($E21="","",VLOOKUP($E21,'[1]Prep Sorteo'!$A$7:$M$71,9,FALSE))</f>
        <v>2848</v>
      </c>
      <c r="D21" s="49">
        <f>IF($E21="","",VLOOKUP($E21,'[1]Prep Sorteo'!$A$7:$M$71,11,FALSE))</f>
        <v>0</v>
      </c>
      <c r="E21" s="50">
        <v>5</v>
      </c>
      <c r="F21" s="56" t="str">
        <f>IF($E21="","",CONCATENATE(VLOOKUP($E21,'[1]Prep Sorteo'!$A$7:$M$71,2,FALSE),", ",VLOOKUP($E21,'[1]Prep Sorteo'!$A$7:$M$71,3,FALSE)))</f>
        <v>ANILLO BUSTAMANTE, CARMEN</v>
      </c>
      <c r="G21" s="54"/>
      <c r="H21" s="44" t="s">
        <v>57</v>
      </c>
      <c r="I21" s="47"/>
      <c r="J21" s="44"/>
      <c r="AA21" s="40">
        <f>IF($E21="","",VLOOKUP($E21,'[1]Prep Sorteo'!$A$7:$M$71,10,FALSE))</f>
        <v>18</v>
      </c>
    </row>
    <row r="22" spans="1:27" s="39" customFormat="1" ht="18" customHeight="1">
      <c r="A22" s="41"/>
      <c r="B22" s="42"/>
      <c r="C22" s="43"/>
      <c r="D22" s="43"/>
      <c r="E22" s="52"/>
      <c r="F22" s="45"/>
      <c r="G22" s="57" t="s">
        <v>38</v>
      </c>
      <c r="H22" s="47"/>
      <c r="I22" s="47"/>
      <c r="J22" s="44"/>
      <c r="AA22" s="40">
        <f>IF($E22="","",VLOOKUP($E22,'[1]Prep Sorteo'!$A$7:$M$71,10,FALSE))</f>
      </c>
    </row>
    <row r="23" spans="1:27" s="39" customFormat="1" ht="18" customHeight="1">
      <c r="A23" s="37">
        <v>8</v>
      </c>
      <c r="B23" s="48">
        <f>IF($E23="","",VLOOKUP($E23,'[1]Prep Sorteo'!$A$7:$M$71,4,FALSE))</f>
        <v>5894466</v>
      </c>
      <c r="C23" s="49">
        <f>IF($E23="","",VLOOKUP($E23,'[1]Prep Sorteo'!$A$7:$M$71,9,FALSE))</f>
        <v>1804</v>
      </c>
      <c r="D23" s="49">
        <f>IF($E23="","",VLOOKUP($E23,'[1]Prep Sorteo'!$A$7:$M$71,11,FALSE))</f>
        <v>0</v>
      </c>
      <c r="E23" s="58">
        <v>2</v>
      </c>
      <c r="F23" s="51" t="str">
        <f>IF($E23="","",CONCATENATE(VLOOKUP($E23,'[1]Prep Sorteo'!$A$7:$M$71,2,FALSE),", ",VLOOKUP($E23,'[1]Prep Sorteo'!$A$7:$M$71,3,FALSE)))</f>
        <v>FONT DE LA RICA, PAULA</v>
      </c>
      <c r="G23" s="47" t="s">
        <v>30</v>
      </c>
      <c r="H23" s="47"/>
      <c r="I23" s="47"/>
      <c r="J23" s="44"/>
      <c r="AA23" s="40">
        <f>IF($E23="","",VLOOKUP($E23,'[1]Prep Sorteo'!$A$7:$M$71,10,FALSE))</f>
        <v>43</v>
      </c>
    </row>
    <row r="24" spans="1:27" s="39" customFormat="1" ht="18" customHeight="1" thickBot="1">
      <c r="A24" s="47"/>
      <c r="B24" s="59"/>
      <c r="C24" s="44"/>
      <c r="D24" s="44"/>
      <c r="E24" s="52"/>
      <c r="F24" s="38"/>
      <c r="G24" s="44"/>
      <c r="H24" s="47"/>
      <c r="I24" s="60"/>
      <c r="J24" s="61"/>
      <c r="AA24" s="40"/>
    </row>
    <row r="25" spans="1:10" s="27" customFormat="1" ht="9" customHeight="1">
      <c r="A25" s="105" t="s">
        <v>13</v>
      </c>
      <c r="B25" s="106"/>
      <c r="C25" s="106"/>
      <c r="D25" s="107"/>
      <c r="E25" s="62" t="s">
        <v>14</v>
      </c>
      <c r="F25" s="63" t="s">
        <v>15</v>
      </c>
      <c r="G25" s="111" t="s">
        <v>29</v>
      </c>
      <c r="H25" s="112"/>
      <c r="I25" s="113" t="s">
        <v>16</v>
      </c>
      <c r="J25" s="114"/>
    </row>
    <row r="26" spans="1:10" s="27" customFormat="1" ht="9" customHeight="1" thickBot="1">
      <c r="A26" s="95">
        <v>41215</v>
      </c>
      <c r="B26" s="96"/>
      <c r="C26" s="96"/>
      <c r="D26" s="97"/>
      <c r="E26" s="64">
        <v>1</v>
      </c>
      <c r="F26" s="28" t="str">
        <f>F9</f>
        <v>EDIBSON, DAMI</v>
      </c>
      <c r="G26" s="78"/>
      <c r="H26" s="79"/>
      <c r="I26" s="80"/>
      <c r="J26" s="81"/>
    </row>
    <row r="27" spans="1:10" s="27" customFormat="1" ht="9" customHeight="1">
      <c r="A27" s="108" t="s">
        <v>17</v>
      </c>
      <c r="B27" s="109"/>
      <c r="C27" s="109"/>
      <c r="D27" s="110"/>
      <c r="E27" s="65">
        <v>2</v>
      </c>
      <c r="F27" s="29" t="str">
        <f>F23</f>
        <v>FONT DE LA RICA, PAULA</v>
      </c>
      <c r="G27" s="78"/>
      <c r="H27" s="79"/>
      <c r="I27" s="80"/>
      <c r="J27" s="81"/>
    </row>
    <row r="28" spans="1:10" s="27" customFormat="1" ht="9" customHeight="1" thickBot="1">
      <c r="A28" s="92" t="s">
        <v>18</v>
      </c>
      <c r="B28" s="93"/>
      <c r="C28" s="93"/>
      <c r="D28" s="94"/>
      <c r="E28" s="65">
        <v>3</v>
      </c>
      <c r="F28" s="29" t="str">
        <f>IF($E$13=3,$F$13,IF($E$19=3,$F$19,""))</f>
        <v>CAÑELLAS RODERO, ARIADNA</v>
      </c>
      <c r="G28" s="78"/>
      <c r="H28" s="79"/>
      <c r="I28" s="80"/>
      <c r="J28" s="81"/>
    </row>
    <row r="29" spans="1:10" s="27" customFormat="1" ht="9" customHeight="1">
      <c r="A29" s="105" t="s">
        <v>19</v>
      </c>
      <c r="B29" s="106"/>
      <c r="C29" s="106"/>
      <c r="D29" s="107"/>
      <c r="E29" s="65">
        <v>4</v>
      </c>
      <c r="F29" s="29" t="str">
        <f>IF($E$13=4,$F$13,IF($E$19=4,$F$19,""))</f>
        <v>MIROSLAVOVA NINOVA, NATALY</v>
      </c>
      <c r="G29" s="78"/>
      <c r="H29" s="79"/>
      <c r="I29" s="80"/>
      <c r="J29" s="81"/>
    </row>
    <row r="30" spans="1:10" s="27" customFormat="1" ht="9" customHeight="1" thickBot="1">
      <c r="A30" s="89"/>
      <c r="B30" s="90"/>
      <c r="C30" s="90"/>
      <c r="D30" s="91"/>
      <c r="E30" s="66"/>
      <c r="F30" s="30"/>
      <c r="G30" s="78"/>
      <c r="H30" s="79"/>
      <c r="I30" s="80"/>
      <c r="J30" s="81"/>
    </row>
    <row r="31" spans="1:10" s="27" customFormat="1" ht="9" customHeight="1">
      <c r="A31" s="105" t="s">
        <v>20</v>
      </c>
      <c r="B31" s="106"/>
      <c r="C31" s="106"/>
      <c r="D31" s="107"/>
      <c r="E31" s="66"/>
      <c r="F31" s="30"/>
      <c r="G31" s="78"/>
      <c r="H31" s="79"/>
      <c r="I31" s="80"/>
      <c r="J31" s="81"/>
    </row>
    <row r="32" spans="1:10" s="27" customFormat="1" ht="9" customHeight="1">
      <c r="A32" s="82" t="str">
        <f>J6</f>
        <v>PEP JORDI MATAS RAMIS</v>
      </c>
      <c r="B32" s="83"/>
      <c r="C32" s="83"/>
      <c r="D32" s="84"/>
      <c r="E32" s="66"/>
      <c r="F32" s="30"/>
      <c r="G32" s="78"/>
      <c r="H32" s="79"/>
      <c r="I32" s="80"/>
      <c r="J32" s="81"/>
    </row>
    <row r="33" spans="1:10" s="27" customFormat="1" ht="9" customHeight="1" thickBot="1">
      <c r="A33" s="85">
        <f>('[1]Prep Torneo'!$E$7)</f>
        <v>3208825</v>
      </c>
      <c r="B33" s="86"/>
      <c r="C33" s="86"/>
      <c r="D33" s="75"/>
      <c r="E33" s="67"/>
      <c r="F33" s="31"/>
      <c r="G33" s="87"/>
      <c r="H33" s="88"/>
      <c r="I33" s="76"/>
      <c r="J33" s="77"/>
    </row>
    <row r="34" spans="2:10" s="27" customFormat="1" ht="12.75">
      <c r="B34" s="68" t="s">
        <v>21</v>
      </c>
      <c r="F34" s="32"/>
      <c r="G34" s="32"/>
      <c r="H34" s="33"/>
      <c r="I34" s="103" t="s">
        <v>22</v>
      </c>
      <c r="J34" s="103"/>
    </row>
    <row r="35" spans="6:10" s="27" customFormat="1" ht="12.75">
      <c r="F35" s="69" t="s">
        <v>23</v>
      </c>
      <c r="G35" s="104" t="s">
        <v>24</v>
      </c>
      <c r="H35" s="104"/>
      <c r="I35" s="32"/>
      <c r="J35" s="33"/>
    </row>
    <row r="36" ht="12.75">
      <c r="J36" s="72">
        <v>41238</v>
      </c>
    </row>
    <row r="38" ht="12.75"/>
    <row r="39" ht="12.75"/>
  </sheetData>
  <sheetProtection password="CC8C" sheet="1" formatCells="0"/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G33:H33"/>
    <mergeCell ref="A29:D29"/>
    <mergeCell ref="G29:H29"/>
    <mergeCell ref="I29:J29"/>
    <mergeCell ref="A30:D30"/>
    <mergeCell ref="G30:H30"/>
    <mergeCell ref="I30:J30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33:D33"/>
  </mergeCells>
  <conditionalFormatting sqref="F9 B9:D9 B11:D11 F11 F13 B13:D13 B15:D15 F15 F17 B17:D17 B19:D19 F19 F21 B21:D21 B23:D23 F23">
    <cfRule type="expression" priority="2" dxfId="1" stopIfTrue="1">
      <formula>AND($E9&lt;=$J$9,$AA9&gt;0,$D9&lt;&gt;"LL")</formula>
    </cfRule>
  </conditionalFormatting>
  <conditionalFormatting sqref="E9 E11 E13 E15 E17 E19 E21 E23">
    <cfRule type="expression" priority="1" dxfId="0" stopIfTrue="1">
      <formula>AND($E9&lt;=$J$9,$AA9&gt;0,$D9&lt;&gt;"LL")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70" bestFit="1" customWidth="1"/>
    <col min="2" max="2" width="7.57421875" style="70" customWidth="1"/>
    <col min="3" max="3" width="5.28125" style="70" bestFit="1" customWidth="1"/>
    <col min="4" max="4" width="4.00390625" style="70" customWidth="1"/>
    <col min="5" max="5" width="2.8515625" style="70" bestFit="1" customWidth="1"/>
    <col min="6" max="6" width="24.7109375" style="70" customWidth="1"/>
    <col min="7" max="10" width="13.7109375" style="71" customWidth="1"/>
    <col min="11" max="26" width="9.140625" style="70" customWidth="1"/>
    <col min="27" max="27" width="9.57421875" style="70" hidden="1" customWidth="1"/>
    <col min="28" max="16384" width="9.140625" style="70" customWidth="1"/>
  </cols>
  <sheetData>
    <row r="1" spans="1:10" s="1" customFormat="1" ht="25.5">
      <c r="A1" s="99" t="str">
        <f>('[2]Prep Torneo'!A5)</f>
        <v>XXI MEMORIAL HERMANO TARSICIO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2" customFormat="1" ht="12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5" customFormat="1" ht="9" customHeight="1">
      <c r="A3" s="101" t="s">
        <v>0</v>
      </c>
      <c r="B3" s="101"/>
      <c r="C3" s="101"/>
      <c r="D3" s="101"/>
      <c r="E3" s="101"/>
      <c r="F3" s="3" t="s">
        <v>1</v>
      </c>
      <c r="G3" s="3" t="s">
        <v>2</v>
      </c>
      <c r="H3" s="4"/>
      <c r="I3" s="3" t="s">
        <v>3</v>
      </c>
      <c r="J3" s="34"/>
    </row>
    <row r="4" spans="1:10" s="8" customFormat="1" ht="11.25">
      <c r="A4" s="102">
        <f>('[2]Prep Torneo'!$A$7)</f>
        <v>41218</v>
      </c>
      <c r="B4" s="102"/>
      <c r="C4" s="102"/>
      <c r="D4" s="102"/>
      <c r="E4" s="102"/>
      <c r="F4" s="6" t="str">
        <f>('[2]Prep Torneo'!$B$7)</f>
        <v>FTIB</v>
      </c>
      <c r="G4" s="6" t="str">
        <f>('[2]Prep Torneo'!$C$7)</f>
        <v>PALMA</v>
      </c>
      <c r="H4" s="7"/>
      <c r="I4" s="6" t="str">
        <f>('[2]Prep Torneo'!$D$7)</f>
        <v>C.T. LA SALLE</v>
      </c>
      <c r="J4" s="35"/>
    </row>
    <row r="5" spans="1:10" s="5" customFormat="1" ht="9">
      <c r="A5" s="101" t="s">
        <v>4</v>
      </c>
      <c r="B5" s="101"/>
      <c r="C5" s="101"/>
      <c r="D5" s="101"/>
      <c r="E5" s="101"/>
      <c r="F5" s="9" t="s">
        <v>5</v>
      </c>
      <c r="G5" s="4" t="s">
        <v>6</v>
      </c>
      <c r="H5" s="4"/>
      <c r="I5" s="4"/>
      <c r="J5" s="10" t="s">
        <v>7</v>
      </c>
    </row>
    <row r="6" spans="1:10" s="8" customFormat="1" ht="12" thickBot="1">
      <c r="A6" s="98" t="str">
        <f>('[2]Prep Torneo'!$A$9)</f>
        <v>NO</v>
      </c>
      <c r="B6" s="98"/>
      <c r="C6" s="98"/>
      <c r="D6" s="98"/>
      <c r="E6" s="98"/>
      <c r="F6" s="11" t="str">
        <f>('[2]Prep Torneo'!$B$9)</f>
        <v>ALEVÍN</v>
      </c>
      <c r="G6" s="11" t="str">
        <f>('[2]Prep Torneo'!$C$9)</f>
        <v>FEMENINO</v>
      </c>
      <c r="H6" s="12"/>
      <c r="I6" s="11"/>
      <c r="J6" s="13" t="str">
        <f>CONCATENATE('[2]Prep Torneo'!$D$9," ",'[2]Prep Torneo'!$E$9)</f>
        <v>PEP JORDI MATAS RAMIS</v>
      </c>
    </row>
    <row r="7" spans="1:10" s="17" customFormat="1" ht="9">
      <c r="A7" s="14"/>
      <c r="B7" s="15" t="s">
        <v>8</v>
      </c>
      <c r="C7" s="16" t="s">
        <v>9</v>
      </c>
      <c r="D7" s="16" t="s">
        <v>10</v>
      </c>
      <c r="E7" s="15" t="s">
        <v>11</v>
      </c>
      <c r="F7" s="15" t="s">
        <v>12</v>
      </c>
      <c r="G7" s="16" t="s">
        <v>26</v>
      </c>
      <c r="H7" s="16" t="s">
        <v>27</v>
      </c>
      <c r="I7" s="16" t="s">
        <v>28</v>
      </c>
      <c r="J7" s="16"/>
    </row>
    <row r="8" spans="1:10" s="17" customFormat="1" ht="7.5" customHeight="1">
      <c r="A8" s="36"/>
      <c r="B8" s="18"/>
      <c r="C8" s="19"/>
      <c r="D8" s="19"/>
      <c r="E8" s="20"/>
      <c r="F8" s="21"/>
      <c r="G8" s="19"/>
      <c r="H8" s="19"/>
      <c r="I8" s="19"/>
      <c r="J8" s="19"/>
    </row>
    <row r="9" spans="1:27" s="39" customFormat="1" ht="18" customHeight="1">
      <c r="A9" s="37">
        <v>1</v>
      </c>
      <c r="B9" s="22">
        <f>IF($E9="","",VLOOKUP($E9,'[2]Prep Sorteo'!$A$7:$M$71,4,FALSE))</f>
        <v>4526391</v>
      </c>
      <c r="C9" s="23">
        <f>IF($E9="","",VLOOKUP($E9,'[2]Prep Sorteo'!$A$7:$M$71,9,FALSE))</f>
        <v>942</v>
      </c>
      <c r="D9" s="23">
        <f>IF($E9="","",VLOOKUP($E9,'[2]Prep Sorteo'!$A$7:$M$71,11,FALSE))</f>
        <v>0</v>
      </c>
      <c r="E9" s="24">
        <v>1</v>
      </c>
      <c r="F9" s="25" t="str">
        <f>IF($E9="","",CONCATENATE(VLOOKUP($E9,'[2]Prep Sorteo'!$A$7:$M$71,2,FALSE),", ",VLOOKUP($E9,'[2]Prep Sorteo'!$A$7:$M$71,3,FALSE)))</f>
        <v>ADROVER GALLEGO, ISABEL</v>
      </c>
      <c r="G9" s="38"/>
      <c r="H9" s="38"/>
      <c r="I9" s="38"/>
      <c r="J9" s="26">
        <f>'[2]Prep Sorteo'!G3</f>
        <v>4</v>
      </c>
      <c r="AA9" s="40">
        <f>IF($E9="","",VLOOKUP($E9,'[2]Prep Sorteo'!$A$7:$M$71,10,FALSE))</f>
        <v>119</v>
      </c>
    </row>
    <row r="10" spans="1:27" s="39" customFormat="1" ht="18" customHeight="1">
      <c r="A10" s="41"/>
      <c r="B10" s="42"/>
      <c r="C10" s="43"/>
      <c r="D10" s="43"/>
      <c r="E10" s="44"/>
      <c r="F10" s="45"/>
      <c r="G10" s="46" t="s">
        <v>39</v>
      </c>
      <c r="H10" s="47"/>
      <c r="I10" s="44"/>
      <c r="J10" s="44"/>
      <c r="AA10" s="40">
        <f>IF($E10="","",VLOOKUP($E10,'[2]Prep Sorteo'!$A$7:$M$71,10,FALSE))</f>
      </c>
    </row>
    <row r="11" spans="1:27" s="39" customFormat="1" ht="18" customHeight="1">
      <c r="A11" s="41">
        <v>2</v>
      </c>
      <c r="B11" s="48">
        <f>IF($E11="","",VLOOKUP($E11,'[2]Prep Sorteo'!$A$7:$M$71,4,FALSE))</f>
        <v>5904827</v>
      </c>
      <c r="C11" s="49">
        <f>IF($E11="","",VLOOKUP($E11,'[2]Prep Sorteo'!$A$7:$M$71,9,FALSE))</f>
        <v>5659</v>
      </c>
      <c r="D11" s="49" t="str">
        <f>IF($E11="","",VLOOKUP($E11,'[2]Prep Sorteo'!$A$7:$M$71,11,FALSE))</f>
        <v>Q2</v>
      </c>
      <c r="E11" s="50">
        <v>8</v>
      </c>
      <c r="F11" s="51" t="str">
        <f>IF($E11="","",CONCATENATE(VLOOKUP($E11,'[2]Prep Sorteo'!$A$7:$M$71,2,FALSE),", ",VLOOKUP($E11,'[2]Prep Sorteo'!$A$7:$M$71,3,FALSE)))</f>
        <v>HURTADO INOCENCIO, MARTA</v>
      </c>
      <c r="G11" s="73" t="s">
        <v>33</v>
      </c>
      <c r="H11" s="47"/>
      <c r="I11" s="44"/>
      <c r="J11" s="44"/>
      <c r="AA11" s="40">
        <f>IF($E11="","",VLOOKUP($E11,'[2]Prep Sorteo'!$A$7:$M$71,10,FALSE))</f>
        <v>2</v>
      </c>
    </row>
    <row r="12" spans="1:27" s="39" customFormat="1" ht="18" customHeight="1">
      <c r="A12" s="41"/>
      <c r="B12" s="42"/>
      <c r="C12" s="43"/>
      <c r="D12" s="43"/>
      <c r="E12" s="52"/>
      <c r="F12" s="53"/>
      <c r="G12" s="54"/>
      <c r="H12" s="46" t="s">
        <v>39</v>
      </c>
      <c r="I12" s="47"/>
      <c r="J12" s="44"/>
      <c r="AA12" s="40">
        <f>IF($E12="","",VLOOKUP($E12,'[2]Prep Sorteo'!$A$7:$M$71,10,FALSE))</f>
      </c>
    </row>
    <row r="13" spans="1:27" s="39" customFormat="1" ht="18" customHeight="1">
      <c r="A13" s="37">
        <v>3</v>
      </c>
      <c r="B13" s="48">
        <f>IF($E13="","",VLOOKUP($E13,'[2]Prep Sorteo'!$A$7:$M$71,4,FALSE))</f>
        <v>5904330</v>
      </c>
      <c r="C13" s="49">
        <f>IF($E13="","",VLOOKUP($E13,'[2]Prep Sorteo'!$A$7:$M$71,9,FALSE))</f>
        <v>2408</v>
      </c>
      <c r="D13" s="49">
        <f>IF($E13="","",VLOOKUP($E13,'[2]Prep Sorteo'!$A$7:$M$71,11,FALSE))</f>
        <v>0</v>
      </c>
      <c r="E13" s="50">
        <v>3</v>
      </c>
      <c r="F13" s="56" t="str">
        <f>IF($E13="","",CONCATENATE(VLOOKUP($E13,'[2]Prep Sorteo'!$A$7:$M$71,2,FALSE),", ",VLOOKUP($E13,'[2]Prep Sorteo'!$A$7:$M$71,3,FALSE)))</f>
        <v>TASCON DOLS, PAULA</v>
      </c>
      <c r="G13" s="54"/>
      <c r="H13" s="73" t="s">
        <v>57</v>
      </c>
      <c r="I13" s="47"/>
      <c r="J13" s="44"/>
      <c r="AA13" s="40">
        <f>IF($E13="","",VLOOKUP($E13,'[2]Prep Sorteo'!$A$7:$M$71,10,FALSE))</f>
        <v>25</v>
      </c>
    </row>
    <row r="14" spans="1:27" s="39" customFormat="1" ht="18" customHeight="1">
      <c r="A14" s="41"/>
      <c r="B14" s="42"/>
      <c r="C14" s="43"/>
      <c r="D14" s="43"/>
      <c r="E14" s="52"/>
      <c r="F14" s="45"/>
      <c r="G14" s="57" t="s">
        <v>40</v>
      </c>
      <c r="H14" s="54"/>
      <c r="I14" s="47"/>
      <c r="J14" s="44"/>
      <c r="AA14" s="40">
        <f>IF($E14="","",VLOOKUP($E14,'[2]Prep Sorteo'!$A$7:$M$71,10,FALSE))</f>
      </c>
    </row>
    <row r="15" spans="1:27" s="39" customFormat="1" ht="18" customHeight="1">
      <c r="A15" s="41">
        <v>4</v>
      </c>
      <c r="B15" s="48">
        <f>IF($E15="","",VLOOKUP($E15,'[2]Prep Sorteo'!$A$7:$M$71,4,FALSE))</f>
        <v>5912979</v>
      </c>
      <c r="C15" s="49">
        <f>IF($E15="","",VLOOKUP($E15,'[2]Prep Sorteo'!$A$7:$M$71,9,FALSE))</f>
        <v>3642</v>
      </c>
      <c r="D15" s="49">
        <f>IF($E15="","",VLOOKUP($E15,'[2]Prep Sorteo'!$A$7:$M$71,11,FALSE))</f>
        <v>0</v>
      </c>
      <c r="E15" s="50">
        <v>5</v>
      </c>
      <c r="F15" s="51" t="str">
        <f>IF($E15="","",CONCATENATE(VLOOKUP($E15,'[2]Prep Sorteo'!$A$7:$M$71,2,FALSE),", ",VLOOKUP($E15,'[2]Prep Sorteo'!$A$7:$M$71,3,FALSE)))</f>
        <v>CAMPINS BOVER, IRENE</v>
      </c>
      <c r="G15" s="47" t="s">
        <v>41</v>
      </c>
      <c r="H15" s="54"/>
      <c r="I15" s="47"/>
      <c r="J15" s="44"/>
      <c r="AA15" s="40">
        <f>IF($E15="","",VLOOKUP($E15,'[2]Prep Sorteo'!$A$7:$M$71,10,FALSE))</f>
        <v>10</v>
      </c>
    </row>
    <row r="16" spans="1:27" s="39" customFormat="1" ht="18" customHeight="1">
      <c r="A16" s="41"/>
      <c r="B16" s="42"/>
      <c r="C16" s="43"/>
      <c r="D16" s="43"/>
      <c r="E16" s="44"/>
      <c r="F16" s="53"/>
      <c r="G16" s="44"/>
      <c r="H16" s="54"/>
      <c r="I16" s="55" t="s">
        <v>42</v>
      </c>
      <c r="J16" s="47"/>
      <c r="AA16" s="40">
        <f>IF($E16="","",VLOOKUP($E16,'[2]Prep Sorteo'!$A$7:$M$71,10,FALSE))</f>
      </c>
    </row>
    <row r="17" spans="1:27" s="39" customFormat="1" ht="18" customHeight="1">
      <c r="A17" s="41">
        <v>5</v>
      </c>
      <c r="B17" s="48">
        <f>IF($E17="","",VLOOKUP($E17,'[2]Prep Sorteo'!$A$7:$M$71,4,FALSE))</f>
        <v>5902780</v>
      </c>
      <c r="C17" s="49">
        <f>IF($E17="","",VLOOKUP($E17,'[2]Prep Sorteo'!$A$7:$M$71,9,FALSE))</f>
        <v>4127</v>
      </c>
      <c r="D17" s="49" t="str">
        <f>IF($E17="","",VLOOKUP($E17,'[2]Prep Sorteo'!$A$7:$M$71,11,FALSE))</f>
        <v>Q1</v>
      </c>
      <c r="E17" s="50">
        <v>7</v>
      </c>
      <c r="F17" s="56" t="str">
        <f>IF($E17="","",CONCATENATE(VLOOKUP($E17,'[2]Prep Sorteo'!$A$7:$M$71,2,FALSE),", ",VLOOKUP($E17,'[2]Prep Sorteo'!$A$7:$M$71,3,FALSE)))</f>
        <v>GONZALEZ OLIVER, JOANA</v>
      </c>
      <c r="G17" s="44"/>
      <c r="H17" s="54"/>
      <c r="I17" s="74" t="s">
        <v>41</v>
      </c>
      <c r="J17" s="44"/>
      <c r="AA17" s="40">
        <f>IF($E17="","",VLOOKUP($E17,'[2]Prep Sorteo'!$A$7:$M$71,10,FALSE))</f>
        <v>7</v>
      </c>
    </row>
    <row r="18" spans="1:27" s="39" customFormat="1" ht="18" customHeight="1">
      <c r="A18" s="41"/>
      <c r="B18" s="42"/>
      <c r="C18" s="43"/>
      <c r="D18" s="43"/>
      <c r="E18" s="44"/>
      <c r="F18" s="45"/>
      <c r="G18" s="55" t="s">
        <v>42</v>
      </c>
      <c r="H18" s="54"/>
      <c r="I18" s="47"/>
      <c r="J18" s="44"/>
      <c r="AA18" s="40">
        <f>IF($E18="","",VLOOKUP($E18,'[2]Prep Sorteo'!$A$7:$M$71,10,FALSE))</f>
      </c>
    </row>
    <row r="19" spans="1:27" s="39" customFormat="1" ht="18" customHeight="1">
      <c r="A19" s="37">
        <v>6</v>
      </c>
      <c r="B19" s="48">
        <f>IF($E19="","",VLOOKUP($E19,'[2]Prep Sorteo'!$A$7:$M$71,4,FALSE))</f>
        <v>5900560</v>
      </c>
      <c r="C19" s="49">
        <f>IF($E19="","",VLOOKUP($E19,'[2]Prep Sorteo'!$A$7:$M$71,9,FALSE))</f>
        <v>0</v>
      </c>
      <c r="D19" s="49">
        <f>IF($E19="","",VLOOKUP($E19,'[2]Prep Sorteo'!$A$7:$M$71,11,FALSE))</f>
        <v>0</v>
      </c>
      <c r="E19" s="50">
        <v>4</v>
      </c>
      <c r="F19" s="51" t="str">
        <f>IF($E19="","",CONCATENATE(VLOOKUP($E19,'[2]Prep Sorteo'!$A$7:$M$71,2,FALSE),", ",VLOOKUP($E19,'[2]Prep Sorteo'!$A$7:$M$71,3,FALSE)))</f>
        <v>MEDVEDEVA, DANIELA</v>
      </c>
      <c r="G19" s="73" t="s">
        <v>43</v>
      </c>
      <c r="H19" s="54"/>
      <c r="I19" s="47"/>
      <c r="J19" s="44"/>
      <c r="AA19" s="40">
        <f>IF($E19="","",VLOOKUP($E19,'[2]Prep Sorteo'!$A$7:$M$71,10,FALSE))</f>
        <v>23</v>
      </c>
    </row>
    <row r="20" spans="1:27" s="39" customFormat="1" ht="18" customHeight="1">
      <c r="A20" s="41"/>
      <c r="B20" s="42"/>
      <c r="C20" s="43"/>
      <c r="D20" s="43"/>
      <c r="E20" s="52"/>
      <c r="F20" s="53"/>
      <c r="G20" s="54"/>
      <c r="H20" s="57" t="s">
        <v>42</v>
      </c>
      <c r="I20" s="47"/>
      <c r="J20" s="44"/>
      <c r="AA20" s="40">
        <f>IF($E20="","",VLOOKUP($E20,'[2]Prep Sorteo'!$A$7:$M$71,10,FALSE))</f>
      </c>
    </row>
    <row r="21" spans="1:27" s="39" customFormat="1" ht="18" customHeight="1">
      <c r="A21" s="41">
        <v>7</v>
      </c>
      <c r="B21" s="48">
        <f>IF($E21="","",VLOOKUP($E21,'[2]Prep Sorteo'!$A$7:$M$71,4,FALSE))</f>
        <v>5900891</v>
      </c>
      <c r="C21" s="49">
        <f>IF($E21="","",VLOOKUP($E21,'[2]Prep Sorteo'!$A$7:$M$71,9,FALSE))</f>
        <v>3642</v>
      </c>
      <c r="D21" s="49">
        <f>IF($E21="","",VLOOKUP($E21,'[2]Prep Sorteo'!$A$7:$M$71,11,FALSE))</f>
        <v>0</v>
      </c>
      <c r="E21" s="50">
        <v>6</v>
      </c>
      <c r="F21" s="56" t="str">
        <f>IF($E21="","",CONCATENATE(VLOOKUP($E21,'[2]Prep Sorteo'!$A$7:$M$71,2,FALSE),", ",VLOOKUP($E21,'[2]Prep Sorteo'!$A$7:$M$71,3,FALSE)))</f>
        <v>MOREY SANCHEZ, ANDREA</v>
      </c>
      <c r="G21" s="54"/>
      <c r="H21" s="44" t="s">
        <v>30</v>
      </c>
      <c r="I21" s="47"/>
      <c r="J21" s="44"/>
      <c r="AA21" s="40">
        <f>IF($E21="","",VLOOKUP($E21,'[2]Prep Sorteo'!$A$7:$M$71,10,FALSE))</f>
        <v>10</v>
      </c>
    </row>
    <row r="22" spans="1:27" s="39" customFormat="1" ht="18" customHeight="1">
      <c r="A22" s="41"/>
      <c r="B22" s="42"/>
      <c r="C22" s="43"/>
      <c r="D22" s="43"/>
      <c r="E22" s="52"/>
      <c r="F22" s="45"/>
      <c r="G22" s="57" t="s">
        <v>44</v>
      </c>
      <c r="H22" s="47"/>
      <c r="I22" s="47"/>
      <c r="J22" s="44"/>
      <c r="AA22" s="40">
        <f>IF($E22="","",VLOOKUP($E22,'[2]Prep Sorteo'!$A$7:$M$71,10,FALSE))</f>
      </c>
    </row>
    <row r="23" spans="1:27" s="39" customFormat="1" ht="18" customHeight="1">
      <c r="A23" s="37">
        <v>8</v>
      </c>
      <c r="B23" s="48">
        <f>IF($E23="","",VLOOKUP($E23,'[2]Prep Sorteo'!$A$7:$M$71,4,FALSE))</f>
        <v>5896165</v>
      </c>
      <c r="C23" s="49">
        <f>IF($E23="","",VLOOKUP($E23,'[2]Prep Sorteo'!$A$7:$M$71,9,FALSE))</f>
        <v>1373</v>
      </c>
      <c r="D23" s="49">
        <f>IF($E23="","",VLOOKUP($E23,'[2]Prep Sorteo'!$A$7:$M$71,11,FALSE))</f>
        <v>0</v>
      </c>
      <c r="E23" s="58">
        <v>2</v>
      </c>
      <c r="F23" s="51" t="str">
        <f>IF($E23="","",CONCATENATE(VLOOKUP($E23,'[2]Prep Sorteo'!$A$7:$M$71,2,FALSE),", ",VLOOKUP($E23,'[2]Prep Sorteo'!$A$7:$M$71,3,FALSE)))</f>
        <v>FERNANDEZ GUZMAN, PAULA</v>
      </c>
      <c r="G23" s="47" t="s">
        <v>31</v>
      </c>
      <c r="H23" s="47"/>
      <c r="I23" s="47"/>
      <c r="J23" s="44"/>
      <c r="AA23" s="40">
        <f>IF($E23="","",VLOOKUP($E23,'[2]Prep Sorteo'!$A$7:$M$71,10,FALSE))</f>
        <v>66</v>
      </c>
    </row>
    <row r="24" spans="1:27" s="39" customFormat="1" ht="18" customHeight="1" thickBot="1">
      <c r="A24" s="47"/>
      <c r="B24" s="59"/>
      <c r="C24" s="44"/>
      <c r="D24" s="44"/>
      <c r="E24" s="52"/>
      <c r="F24" s="38"/>
      <c r="G24" s="44"/>
      <c r="H24" s="47"/>
      <c r="I24" s="60"/>
      <c r="J24" s="61"/>
      <c r="AA24" s="40"/>
    </row>
    <row r="25" spans="1:10" s="27" customFormat="1" ht="9" customHeight="1">
      <c r="A25" s="105" t="s">
        <v>13</v>
      </c>
      <c r="B25" s="106"/>
      <c r="C25" s="106"/>
      <c r="D25" s="107"/>
      <c r="E25" s="62" t="s">
        <v>14</v>
      </c>
      <c r="F25" s="63" t="s">
        <v>15</v>
      </c>
      <c r="G25" s="111" t="s">
        <v>29</v>
      </c>
      <c r="H25" s="112"/>
      <c r="I25" s="113" t="s">
        <v>16</v>
      </c>
      <c r="J25" s="114"/>
    </row>
    <row r="26" spans="1:10" s="27" customFormat="1" ht="9" customHeight="1" thickBot="1">
      <c r="A26" s="95">
        <v>41215</v>
      </c>
      <c r="B26" s="96"/>
      <c r="C26" s="96"/>
      <c r="D26" s="97"/>
      <c r="E26" s="64">
        <v>1</v>
      </c>
      <c r="F26" s="28" t="str">
        <f>F9</f>
        <v>ADROVER GALLEGO, ISABEL</v>
      </c>
      <c r="G26" s="78"/>
      <c r="H26" s="79"/>
      <c r="I26" s="80"/>
      <c r="J26" s="81"/>
    </row>
    <row r="27" spans="1:10" s="27" customFormat="1" ht="9" customHeight="1">
      <c r="A27" s="108" t="s">
        <v>17</v>
      </c>
      <c r="B27" s="109"/>
      <c r="C27" s="109"/>
      <c r="D27" s="110"/>
      <c r="E27" s="65">
        <v>2</v>
      </c>
      <c r="F27" s="29" t="str">
        <f>F23</f>
        <v>FERNANDEZ GUZMAN, PAULA</v>
      </c>
      <c r="G27" s="78"/>
      <c r="H27" s="79"/>
      <c r="I27" s="80"/>
      <c r="J27" s="81"/>
    </row>
    <row r="28" spans="1:10" s="27" customFormat="1" ht="9" customHeight="1" thickBot="1">
      <c r="A28" s="92" t="s">
        <v>18</v>
      </c>
      <c r="B28" s="93"/>
      <c r="C28" s="93"/>
      <c r="D28" s="94"/>
      <c r="E28" s="65">
        <v>3</v>
      </c>
      <c r="F28" s="29" t="str">
        <f>IF($E$13=3,$F$13,IF($E$19=3,$F$19,""))</f>
        <v>TASCON DOLS, PAULA</v>
      </c>
      <c r="G28" s="78"/>
      <c r="H28" s="79"/>
      <c r="I28" s="80"/>
      <c r="J28" s="81"/>
    </row>
    <row r="29" spans="1:10" s="27" customFormat="1" ht="9" customHeight="1">
      <c r="A29" s="105" t="s">
        <v>19</v>
      </c>
      <c r="B29" s="106"/>
      <c r="C29" s="106"/>
      <c r="D29" s="107"/>
      <c r="E29" s="65">
        <v>4</v>
      </c>
      <c r="F29" s="29" t="str">
        <f>IF($E$13=4,$F$13,IF($E$19=4,$F$19,""))</f>
        <v>MEDVEDEVA, DANIELA</v>
      </c>
      <c r="G29" s="78"/>
      <c r="H29" s="79"/>
      <c r="I29" s="80"/>
      <c r="J29" s="81"/>
    </row>
    <row r="30" spans="1:10" s="27" customFormat="1" ht="9" customHeight="1" thickBot="1">
      <c r="A30" s="89"/>
      <c r="B30" s="90"/>
      <c r="C30" s="90"/>
      <c r="D30" s="91"/>
      <c r="E30" s="66"/>
      <c r="F30" s="30"/>
      <c r="G30" s="78"/>
      <c r="H30" s="79"/>
      <c r="I30" s="80"/>
      <c r="J30" s="81"/>
    </row>
    <row r="31" spans="1:10" s="27" customFormat="1" ht="9" customHeight="1">
      <c r="A31" s="105" t="s">
        <v>20</v>
      </c>
      <c r="B31" s="106"/>
      <c r="C31" s="106"/>
      <c r="D31" s="107"/>
      <c r="E31" s="66"/>
      <c r="F31" s="30"/>
      <c r="G31" s="78"/>
      <c r="H31" s="79"/>
      <c r="I31" s="80"/>
      <c r="J31" s="81"/>
    </row>
    <row r="32" spans="1:10" s="27" customFormat="1" ht="9" customHeight="1">
      <c r="A32" s="82" t="str">
        <f>J6</f>
        <v>PEP JORDI MATAS RAMIS</v>
      </c>
      <c r="B32" s="83"/>
      <c r="C32" s="83"/>
      <c r="D32" s="84"/>
      <c r="E32" s="66"/>
      <c r="F32" s="30"/>
      <c r="G32" s="78"/>
      <c r="H32" s="79"/>
      <c r="I32" s="80"/>
      <c r="J32" s="81"/>
    </row>
    <row r="33" spans="1:10" s="27" customFormat="1" ht="9" customHeight="1" thickBot="1">
      <c r="A33" s="85">
        <f>('[2]Prep Torneo'!$E$7)</f>
        <v>3208825</v>
      </c>
      <c r="B33" s="86"/>
      <c r="C33" s="86"/>
      <c r="D33" s="75"/>
      <c r="E33" s="67"/>
      <c r="F33" s="31"/>
      <c r="G33" s="87"/>
      <c r="H33" s="88"/>
      <c r="I33" s="76"/>
      <c r="J33" s="77"/>
    </row>
    <row r="34" spans="2:10" s="27" customFormat="1" ht="12.75">
      <c r="B34" s="68" t="s">
        <v>21</v>
      </c>
      <c r="F34" s="32"/>
      <c r="G34" s="32"/>
      <c r="H34" s="33"/>
      <c r="I34" s="103" t="s">
        <v>22</v>
      </c>
      <c r="J34" s="103"/>
    </row>
    <row r="35" spans="6:10" s="27" customFormat="1" ht="12.75">
      <c r="F35" s="69" t="s">
        <v>23</v>
      </c>
      <c r="G35" s="104" t="s">
        <v>24</v>
      </c>
      <c r="H35" s="104"/>
      <c r="I35" s="32"/>
      <c r="J35" s="33"/>
    </row>
    <row r="36" ht="12.75">
      <c r="J36" s="72">
        <v>41238</v>
      </c>
    </row>
    <row r="38" ht="12.75"/>
    <row r="39" ht="12.75"/>
  </sheetData>
  <sheetProtection password="CC8C" sheet="1" formatCells="0"/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G33:H33"/>
    <mergeCell ref="A29:D29"/>
    <mergeCell ref="G29:H29"/>
    <mergeCell ref="I29:J29"/>
    <mergeCell ref="A30:D30"/>
    <mergeCell ref="G30:H30"/>
    <mergeCell ref="I30:J30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33:D33"/>
  </mergeCells>
  <conditionalFormatting sqref="F9 B9:D9 B11:D11 F11 F13 B13:D13 B15:D15 F15 F17 B17:D17 B19:D19 F19 F21 B21:D21 B23:D23 F23">
    <cfRule type="expression" priority="2" dxfId="1" stopIfTrue="1">
      <formula>AND($E9&lt;=$J$9,$AA9&gt;0,$D9&lt;&gt;"LL")</formula>
    </cfRule>
  </conditionalFormatting>
  <conditionalFormatting sqref="E9 E11 E13 E15 E17 E19 E21 E23">
    <cfRule type="expression" priority="1" dxfId="0" stopIfTrue="1">
      <formula>AND($E9&lt;=$J$9,$AA9&gt;0,$D9&lt;&gt;"LL")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70" bestFit="1" customWidth="1"/>
    <col min="2" max="2" width="7.57421875" style="70" customWidth="1"/>
    <col min="3" max="3" width="5.28125" style="70" bestFit="1" customWidth="1"/>
    <col min="4" max="4" width="4.00390625" style="70" customWidth="1"/>
    <col min="5" max="5" width="2.8515625" style="70" bestFit="1" customWidth="1"/>
    <col min="6" max="6" width="24.7109375" style="70" customWidth="1"/>
    <col min="7" max="10" width="13.7109375" style="71" customWidth="1"/>
    <col min="11" max="26" width="9.140625" style="70" customWidth="1"/>
    <col min="27" max="27" width="9.57421875" style="70" hidden="1" customWidth="1"/>
    <col min="28" max="16384" width="9.140625" style="70" customWidth="1"/>
  </cols>
  <sheetData>
    <row r="1" spans="1:10" s="1" customFormat="1" ht="25.5">
      <c r="A1" s="99" t="str">
        <f>('[3]Prep Torneo'!A5)</f>
        <v>XXI MEMORIAL HERMANO TARSICIO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2" customFormat="1" ht="12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5" customFormat="1" ht="9" customHeight="1">
      <c r="A3" s="101" t="s">
        <v>0</v>
      </c>
      <c r="B3" s="101"/>
      <c r="C3" s="101"/>
      <c r="D3" s="101"/>
      <c r="E3" s="101"/>
      <c r="F3" s="3" t="s">
        <v>1</v>
      </c>
      <c r="G3" s="3" t="s">
        <v>2</v>
      </c>
      <c r="H3" s="4"/>
      <c r="I3" s="3" t="s">
        <v>3</v>
      </c>
      <c r="J3" s="34"/>
    </row>
    <row r="4" spans="1:10" s="8" customFormat="1" ht="11.25">
      <c r="A4" s="102">
        <f>('[3]Prep Torneo'!$A$7)</f>
        <v>41218</v>
      </c>
      <c r="B4" s="102"/>
      <c r="C4" s="102"/>
      <c r="D4" s="102"/>
      <c r="E4" s="102"/>
      <c r="F4" s="6" t="str">
        <f>('[3]Prep Torneo'!$B$7)</f>
        <v>FTIB</v>
      </c>
      <c r="G4" s="6" t="str">
        <f>('[3]Prep Torneo'!$C$7)</f>
        <v>PALMA</v>
      </c>
      <c r="H4" s="7"/>
      <c r="I4" s="6" t="str">
        <f>('[3]Prep Torneo'!$D$7)</f>
        <v>C.T. LA SALLE</v>
      </c>
      <c r="J4" s="35"/>
    </row>
    <row r="5" spans="1:10" s="5" customFormat="1" ht="9">
      <c r="A5" s="101" t="s">
        <v>4</v>
      </c>
      <c r="B5" s="101"/>
      <c r="C5" s="101"/>
      <c r="D5" s="101"/>
      <c r="E5" s="101"/>
      <c r="F5" s="9" t="s">
        <v>5</v>
      </c>
      <c r="G5" s="4" t="s">
        <v>6</v>
      </c>
      <c r="H5" s="4"/>
      <c r="I5" s="4"/>
      <c r="J5" s="10" t="s">
        <v>7</v>
      </c>
    </row>
    <row r="6" spans="1:10" s="8" customFormat="1" ht="12" thickBot="1">
      <c r="A6" s="98" t="str">
        <f>('[3]Prep Torneo'!$A$9)</f>
        <v>NO</v>
      </c>
      <c r="B6" s="98"/>
      <c r="C6" s="98"/>
      <c r="D6" s="98"/>
      <c r="E6" s="98"/>
      <c r="F6" s="11" t="str">
        <f>('[3]Prep Torneo'!$B$9)</f>
        <v>INFANTIL</v>
      </c>
      <c r="G6" s="11" t="str">
        <f>('[3]Prep Torneo'!$C$9)</f>
        <v>FEMENINO</v>
      </c>
      <c r="H6" s="12"/>
      <c r="I6" s="11"/>
      <c r="J6" s="13" t="str">
        <f>CONCATENATE('[3]Prep Torneo'!$D$9," ",'[3]Prep Torneo'!$E$9)</f>
        <v>PEP JORDI MATAS RAMIS</v>
      </c>
    </row>
    <row r="7" spans="1:10" s="17" customFormat="1" ht="9">
      <c r="A7" s="14"/>
      <c r="B7" s="15" t="s">
        <v>8</v>
      </c>
      <c r="C7" s="16" t="s">
        <v>9</v>
      </c>
      <c r="D7" s="16" t="s">
        <v>10</v>
      </c>
      <c r="E7" s="15" t="s">
        <v>11</v>
      </c>
      <c r="F7" s="15" t="s">
        <v>12</v>
      </c>
      <c r="G7" s="16" t="s">
        <v>26</v>
      </c>
      <c r="H7" s="16" t="s">
        <v>27</v>
      </c>
      <c r="I7" s="16" t="s">
        <v>28</v>
      </c>
      <c r="J7" s="16"/>
    </row>
    <row r="8" spans="1:10" s="17" customFormat="1" ht="7.5" customHeight="1">
      <c r="A8" s="36"/>
      <c r="B8" s="18"/>
      <c r="C8" s="19"/>
      <c r="D8" s="19"/>
      <c r="E8" s="20"/>
      <c r="F8" s="21"/>
      <c r="G8" s="19"/>
      <c r="H8" s="19"/>
      <c r="I8" s="19"/>
      <c r="J8" s="19"/>
    </row>
    <row r="9" spans="1:27" s="39" customFormat="1" ht="18" customHeight="1">
      <c r="A9" s="37">
        <v>1</v>
      </c>
      <c r="B9" s="22">
        <f>IF($E9="","",VLOOKUP($E9,'[3]Prep Sorteo'!$A$7:$M$71,4,FALSE))</f>
        <v>5875325</v>
      </c>
      <c r="C9" s="23">
        <f>IF($E9="","",VLOOKUP($E9,'[3]Prep Sorteo'!$A$7:$M$71,9,FALSE))</f>
        <v>390</v>
      </c>
      <c r="D9" s="23" t="str">
        <f>IF($E9="","",VLOOKUP($E9,'[3]Prep Sorteo'!$A$7:$M$71,11,FALSE))</f>
        <v>WC</v>
      </c>
      <c r="E9" s="24">
        <v>1</v>
      </c>
      <c r="F9" s="25" t="str">
        <f>IF($E9="","",CONCATENATE(VLOOKUP($E9,'[3]Prep Sorteo'!$A$7:$M$71,2,FALSE),", ",VLOOKUP($E9,'[3]Prep Sorteo'!$A$7:$M$71,3,FALSE)))</f>
        <v>VICENS MIQUEL, MARTA</v>
      </c>
      <c r="G9" s="38"/>
      <c r="H9" s="38"/>
      <c r="I9" s="38"/>
      <c r="J9" s="26">
        <f>'[3]Prep Sorteo'!G3</f>
        <v>4</v>
      </c>
      <c r="AA9" s="40">
        <f>IF($E9="","",VLOOKUP($E9,'[3]Prep Sorteo'!$A$7:$M$71,10,FALSE))</f>
        <v>373</v>
      </c>
    </row>
    <row r="10" spans="1:27" s="39" customFormat="1" ht="18" customHeight="1">
      <c r="A10" s="41"/>
      <c r="B10" s="42"/>
      <c r="C10" s="43"/>
      <c r="D10" s="43"/>
      <c r="E10" s="44"/>
      <c r="F10" s="45"/>
      <c r="G10" s="46" t="s">
        <v>45</v>
      </c>
      <c r="H10" s="47"/>
      <c r="I10" s="44"/>
      <c r="J10" s="44"/>
      <c r="AA10" s="40">
        <f>IF($E10="","",VLOOKUP($E10,'[3]Prep Sorteo'!$A$7:$M$71,10,FALSE))</f>
      </c>
    </row>
    <row r="11" spans="1:27" s="39" customFormat="1" ht="18" customHeight="1">
      <c r="A11" s="41">
        <v>2</v>
      </c>
      <c r="B11" s="48">
        <f>IF($E11="","",VLOOKUP($E11,'[3]Prep Sorteo'!$A$7:$M$71,4,FALSE))</f>
        <v>5889144</v>
      </c>
      <c r="C11" s="49">
        <f>IF($E11="","",VLOOKUP($E11,'[3]Prep Sorteo'!$A$7:$M$71,9,FALSE))</f>
        <v>1099</v>
      </c>
      <c r="D11" s="49">
        <f>IF($E11="","",VLOOKUP($E11,'[3]Prep Sorteo'!$A$7:$M$71,11,FALSE))</f>
        <v>0</v>
      </c>
      <c r="E11" s="50">
        <v>6</v>
      </c>
      <c r="F11" s="51" t="str">
        <f>IF($E11="","",CONCATENATE(VLOOKUP($E11,'[3]Prep Sorteo'!$A$7:$M$71,2,FALSE),", ",VLOOKUP($E11,'[3]Prep Sorteo'!$A$7:$M$71,3,FALSE)))</f>
        <v>MOTA IZQUIERDO, AFRICA</v>
      </c>
      <c r="G11" s="73" t="s">
        <v>46</v>
      </c>
      <c r="H11" s="47"/>
      <c r="I11" s="44"/>
      <c r="J11" s="44"/>
      <c r="AA11" s="40">
        <f>IF($E11="","",VLOOKUP($E11,'[3]Prep Sorteo'!$A$7:$M$71,10,FALSE))</f>
        <v>93</v>
      </c>
    </row>
    <row r="12" spans="1:27" s="39" customFormat="1" ht="18" customHeight="1">
      <c r="A12" s="41"/>
      <c r="B12" s="42"/>
      <c r="C12" s="43"/>
      <c r="D12" s="43"/>
      <c r="E12" s="52"/>
      <c r="F12" s="53"/>
      <c r="G12" s="54"/>
      <c r="H12" s="55" t="s">
        <v>47</v>
      </c>
      <c r="I12" s="47"/>
      <c r="J12" s="44"/>
      <c r="AA12" s="40">
        <f>IF($E12="","",VLOOKUP($E12,'[3]Prep Sorteo'!$A$7:$M$71,10,FALSE))</f>
      </c>
    </row>
    <row r="13" spans="1:27" s="39" customFormat="1" ht="18" customHeight="1">
      <c r="A13" s="37">
        <v>3</v>
      </c>
      <c r="B13" s="48">
        <f>IF($E13="","",VLOOKUP($E13,'[3]Prep Sorteo'!$A$7:$M$71,4,FALSE))</f>
        <v>5877256</v>
      </c>
      <c r="C13" s="49">
        <f>IF($E13="","",VLOOKUP($E13,'[3]Prep Sorteo'!$A$7:$M$71,9,FALSE))</f>
        <v>643</v>
      </c>
      <c r="D13" s="49">
        <f>IF($E13="","",VLOOKUP($E13,'[3]Prep Sorteo'!$A$7:$M$71,11,FALSE))</f>
        <v>0</v>
      </c>
      <c r="E13" s="50">
        <v>4</v>
      </c>
      <c r="F13" s="56" t="str">
        <f>IF($E13="","",CONCATENATE(VLOOKUP($E13,'[3]Prep Sorteo'!$A$7:$M$71,2,FALSE),", ",VLOOKUP($E13,'[3]Prep Sorteo'!$A$7:$M$71,3,FALSE)))</f>
        <v>MORANTA PICO, SARA</v>
      </c>
      <c r="G13" s="54"/>
      <c r="H13" s="73" t="s">
        <v>37</v>
      </c>
      <c r="I13" s="47"/>
      <c r="J13" s="44"/>
      <c r="AA13" s="40">
        <f>IF($E13="","",VLOOKUP($E13,'[3]Prep Sorteo'!$A$7:$M$71,10,FALSE))</f>
        <v>202</v>
      </c>
    </row>
    <row r="14" spans="1:27" s="39" customFormat="1" ht="18" customHeight="1">
      <c r="A14" s="41"/>
      <c r="B14" s="42"/>
      <c r="C14" s="43"/>
      <c r="D14" s="43"/>
      <c r="E14" s="52"/>
      <c r="F14" s="45"/>
      <c r="G14" s="57" t="s">
        <v>47</v>
      </c>
      <c r="H14" s="54"/>
      <c r="I14" s="47"/>
      <c r="J14" s="44"/>
      <c r="AA14" s="40">
        <f>IF($E14="","",VLOOKUP($E14,'[3]Prep Sorteo'!$A$7:$M$71,10,FALSE))</f>
      </c>
    </row>
    <row r="15" spans="1:27" s="39" customFormat="1" ht="18" customHeight="1">
      <c r="A15" s="41">
        <v>4</v>
      </c>
      <c r="B15" s="48">
        <f>IF($E15="","",VLOOKUP($E15,'[3]Prep Sorteo'!$A$7:$M$71,4,FALSE))</f>
        <v>5885283</v>
      </c>
      <c r="C15" s="49">
        <f>IF($E15="","",VLOOKUP($E15,'[3]Prep Sorteo'!$A$7:$M$71,9,FALSE))</f>
        <v>1258</v>
      </c>
      <c r="D15" s="49" t="str">
        <f>IF($E15="","",VLOOKUP($E15,'[3]Prep Sorteo'!$A$7:$M$71,11,FALSE))</f>
        <v>Q1</v>
      </c>
      <c r="E15" s="50">
        <v>7</v>
      </c>
      <c r="F15" s="51" t="str">
        <f>IF($E15="","",CONCATENATE(VLOOKUP($E15,'[3]Prep Sorteo'!$A$7:$M$71,2,FALSE),", ",VLOOKUP($E15,'[3]Prep Sorteo'!$A$7:$M$71,3,FALSE)))</f>
        <v>MIRO VIDAL, BLANCA</v>
      </c>
      <c r="G15" s="47" t="s">
        <v>30</v>
      </c>
      <c r="H15" s="54"/>
      <c r="I15" s="47"/>
      <c r="J15" s="44"/>
      <c r="AA15" s="40">
        <f>IF($E15="","",VLOOKUP($E15,'[3]Prep Sorteo'!$A$7:$M$71,10,FALSE))</f>
        <v>76</v>
      </c>
    </row>
    <row r="16" spans="1:27" s="39" customFormat="1" ht="18" customHeight="1">
      <c r="A16" s="41"/>
      <c r="B16" s="42"/>
      <c r="C16" s="43"/>
      <c r="D16" s="43"/>
      <c r="E16" s="44"/>
      <c r="F16" s="53"/>
      <c r="G16" s="44"/>
      <c r="H16" s="54"/>
      <c r="I16" s="55" t="s">
        <v>47</v>
      </c>
      <c r="J16" s="47"/>
      <c r="AA16" s="40">
        <f>IF($E16="","",VLOOKUP($E16,'[3]Prep Sorteo'!$A$7:$M$71,10,FALSE))</f>
      </c>
    </row>
    <row r="17" spans="1:27" s="39" customFormat="1" ht="18" customHeight="1">
      <c r="A17" s="41">
        <v>5</v>
      </c>
      <c r="B17" s="48">
        <f>IF($E17="","",VLOOKUP($E17,'[3]Prep Sorteo'!$A$7:$M$71,4,FALSE))</f>
        <v>5886067</v>
      </c>
      <c r="C17" s="49">
        <f>IF($E17="","",VLOOKUP($E17,'[3]Prep Sorteo'!$A$7:$M$71,9,FALSE))</f>
        <v>847</v>
      </c>
      <c r="D17" s="49">
        <f>IF($E17="","",VLOOKUP($E17,'[3]Prep Sorteo'!$A$7:$M$71,11,FALSE))</f>
        <v>0</v>
      </c>
      <c r="E17" s="50">
        <v>5</v>
      </c>
      <c r="F17" s="56" t="str">
        <f>IF($E17="","",CONCATENATE(VLOOKUP($E17,'[3]Prep Sorteo'!$A$7:$M$71,2,FALSE),", ",VLOOKUP($E17,'[3]Prep Sorteo'!$A$7:$M$71,3,FALSE)))</f>
        <v>RUIZ CAÑELLAS, MARIA DEL</v>
      </c>
      <c r="G17" s="44"/>
      <c r="H17" s="54"/>
      <c r="I17" s="74" t="s">
        <v>61</v>
      </c>
      <c r="J17" s="44"/>
      <c r="AA17" s="40">
        <f>IF($E17="","",VLOOKUP($E17,'[3]Prep Sorteo'!$A$7:$M$71,10,FALSE))</f>
        <v>140</v>
      </c>
    </row>
    <row r="18" spans="1:27" s="39" customFormat="1" ht="18" customHeight="1">
      <c r="A18" s="41"/>
      <c r="B18" s="42"/>
      <c r="C18" s="43"/>
      <c r="D18" s="43"/>
      <c r="E18" s="44"/>
      <c r="F18" s="45"/>
      <c r="G18" s="55" t="s">
        <v>48</v>
      </c>
      <c r="H18" s="54"/>
      <c r="I18" s="47"/>
      <c r="J18" s="44"/>
      <c r="AA18" s="40">
        <f>IF($E18="","",VLOOKUP($E18,'[3]Prep Sorteo'!$A$7:$M$71,10,FALSE))</f>
      </c>
    </row>
    <row r="19" spans="1:27" s="39" customFormat="1" ht="18" customHeight="1">
      <c r="A19" s="37">
        <v>6</v>
      </c>
      <c r="B19" s="48">
        <f>IF($E19="","",VLOOKUP($E19,'[3]Prep Sorteo'!$A$7:$M$71,4,FALSE))</f>
        <v>5874278</v>
      </c>
      <c r="C19" s="49">
        <f>IF($E19="","",VLOOKUP($E19,'[3]Prep Sorteo'!$A$7:$M$71,9,FALSE))</f>
        <v>0</v>
      </c>
      <c r="D19" s="49">
        <f>IF($E19="","",VLOOKUP($E19,'[3]Prep Sorteo'!$A$7:$M$71,11,FALSE))</f>
        <v>0</v>
      </c>
      <c r="E19" s="50">
        <v>3</v>
      </c>
      <c r="F19" s="51" t="str">
        <f>IF($E19="","",CONCATENATE(VLOOKUP($E19,'[3]Prep Sorteo'!$A$7:$M$71,2,FALSE),", ",VLOOKUP($E19,'[3]Prep Sorteo'!$A$7:$M$71,3,FALSE)))</f>
        <v>BERCHTOLD, CRISTINA</v>
      </c>
      <c r="G19" s="73" t="s">
        <v>49</v>
      </c>
      <c r="H19" s="54"/>
      <c r="I19" s="47"/>
      <c r="J19" s="44"/>
      <c r="AA19" s="40">
        <f>IF($E19="","",VLOOKUP($E19,'[3]Prep Sorteo'!$A$7:$M$71,10,FALSE))</f>
        <v>264</v>
      </c>
    </row>
    <row r="20" spans="1:27" s="39" customFormat="1" ht="18" customHeight="1">
      <c r="A20" s="41"/>
      <c r="B20" s="42"/>
      <c r="C20" s="43"/>
      <c r="D20" s="43"/>
      <c r="E20" s="52"/>
      <c r="F20" s="53"/>
      <c r="G20" s="54"/>
      <c r="H20" s="57" t="s">
        <v>48</v>
      </c>
      <c r="I20" s="47"/>
      <c r="J20" s="44"/>
      <c r="AA20" s="40">
        <f>IF($E20="","",VLOOKUP($E20,'[3]Prep Sorteo'!$A$7:$M$71,10,FALSE))</f>
      </c>
    </row>
    <row r="21" spans="1:27" s="39" customFormat="1" ht="18" customHeight="1">
      <c r="A21" s="41">
        <v>7</v>
      </c>
      <c r="B21" s="48">
        <f>IF($E21="","",VLOOKUP($E21,'[3]Prep Sorteo'!$A$7:$M$71,4,FALSE))</f>
        <v>5877933</v>
      </c>
      <c r="C21" s="49">
        <f>IF($E21="","",VLOOKUP($E21,'[3]Prep Sorteo'!$A$7:$M$71,9,FALSE))</f>
        <v>1555</v>
      </c>
      <c r="D21" s="49" t="str">
        <f>IF($E21="","",VLOOKUP($E21,'[3]Prep Sorteo'!$A$7:$M$71,11,FALSE))</f>
        <v>Q2</v>
      </c>
      <c r="E21" s="50">
        <v>8</v>
      </c>
      <c r="F21" s="56" t="str">
        <f>IF($E21="","",CONCATENATE(VLOOKUP($E21,'[3]Prep Sorteo'!$A$7:$M$71,2,FALSE),", ",VLOOKUP($E21,'[3]Prep Sorteo'!$A$7:$M$71,3,FALSE)))</f>
        <v>SAURA CARRETERO, AIDA</v>
      </c>
      <c r="G21" s="54"/>
      <c r="H21" s="44" t="s">
        <v>58</v>
      </c>
      <c r="I21" s="47"/>
      <c r="J21" s="44"/>
      <c r="AA21" s="40">
        <f>IF($E21="","",VLOOKUP($E21,'[3]Prep Sorteo'!$A$7:$M$71,10,FALSE))</f>
        <v>55</v>
      </c>
    </row>
    <row r="22" spans="1:27" s="39" customFormat="1" ht="18" customHeight="1">
      <c r="A22" s="41"/>
      <c r="B22" s="42"/>
      <c r="C22" s="43"/>
      <c r="D22" s="43"/>
      <c r="E22" s="52"/>
      <c r="F22" s="45"/>
      <c r="G22" s="57" t="s">
        <v>50</v>
      </c>
      <c r="H22" s="47"/>
      <c r="I22" s="47"/>
      <c r="J22" s="44"/>
      <c r="AA22" s="40">
        <f>IF($E22="","",VLOOKUP($E22,'[3]Prep Sorteo'!$A$7:$M$71,10,FALSE))</f>
      </c>
    </row>
    <row r="23" spans="1:27" s="39" customFormat="1" ht="18" customHeight="1">
      <c r="A23" s="37">
        <v>8</v>
      </c>
      <c r="B23" s="48">
        <f>IF($E23="","",VLOOKUP($E23,'[3]Prep Sorteo'!$A$7:$M$71,4,FALSE))</f>
        <v>5886231</v>
      </c>
      <c r="C23" s="49">
        <f>IF($E23="","",VLOOKUP($E23,'[3]Prep Sorteo'!$A$7:$M$71,9,FALSE))</f>
        <v>507</v>
      </c>
      <c r="D23" s="49">
        <f>IF($E23="","",VLOOKUP($E23,'[3]Prep Sorteo'!$A$7:$M$71,11,FALSE))</f>
        <v>0</v>
      </c>
      <c r="E23" s="58">
        <v>2</v>
      </c>
      <c r="F23" s="51" t="str">
        <f>IF($E23="","",CONCATENATE(VLOOKUP($E23,'[3]Prep Sorteo'!$A$7:$M$71,2,FALSE),", ",VLOOKUP($E23,'[3]Prep Sorteo'!$A$7:$M$71,3,FALSE)))</f>
        <v>VICENS MAS, ROSA</v>
      </c>
      <c r="G23" s="47" t="s">
        <v>31</v>
      </c>
      <c r="H23" s="47"/>
      <c r="I23" s="47"/>
      <c r="J23" s="44"/>
      <c r="AA23" s="40">
        <f>IF($E23="","",VLOOKUP($E23,'[3]Prep Sorteo'!$A$7:$M$71,10,FALSE))</f>
        <v>272</v>
      </c>
    </row>
    <row r="24" spans="1:27" s="39" customFormat="1" ht="18" customHeight="1" thickBot="1">
      <c r="A24" s="47"/>
      <c r="B24" s="59"/>
      <c r="C24" s="44"/>
      <c r="D24" s="44"/>
      <c r="E24" s="52"/>
      <c r="F24" s="38"/>
      <c r="G24" s="44"/>
      <c r="H24" s="47"/>
      <c r="I24" s="60"/>
      <c r="J24" s="61"/>
      <c r="AA24" s="40"/>
    </row>
    <row r="25" spans="1:10" s="27" customFormat="1" ht="9" customHeight="1">
      <c r="A25" s="105" t="s">
        <v>13</v>
      </c>
      <c r="B25" s="106"/>
      <c r="C25" s="106"/>
      <c r="D25" s="107"/>
      <c r="E25" s="62" t="s">
        <v>14</v>
      </c>
      <c r="F25" s="63" t="s">
        <v>15</v>
      </c>
      <c r="G25" s="111" t="s">
        <v>29</v>
      </c>
      <c r="H25" s="112"/>
      <c r="I25" s="113" t="s">
        <v>16</v>
      </c>
      <c r="J25" s="114"/>
    </row>
    <row r="26" spans="1:10" s="27" customFormat="1" ht="9" customHeight="1" thickBot="1">
      <c r="A26" s="95">
        <v>41215</v>
      </c>
      <c r="B26" s="96"/>
      <c r="C26" s="96"/>
      <c r="D26" s="97"/>
      <c r="E26" s="64">
        <v>1</v>
      </c>
      <c r="F26" s="28" t="str">
        <f>F9</f>
        <v>VICENS MIQUEL, MARTA</v>
      </c>
      <c r="G26" s="78"/>
      <c r="H26" s="79"/>
      <c r="I26" s="80"/>
      <c r="J26" s="81"/>
    </row>
    <row r="27" spans="1:10" s="27" customFormat="1" ht="9" customHeight="1">
      <c r="A27" s="108" t="s">
        <v>17</v>
      </c>
      <c r="B27" s="109"/>
      <c r="C27" s="109"/>
      <c r="D27" s="110"/>
      <c r="E27" s="65">
        <v>2</v>
      </c>
      <c r="F27" s="29" t="str">
        <f>F23</f>
        <v>VICENS MAS, ROSA</v>
      </c>
      <c r="G27" s="78"/>
      <c r="H27" s="79"/>
      <c r="I27" s="80"/>
      <c r="J27" s="81"/>
    </row>
    <row r="28" spans="1:10" s="27" customFormat="1" ht="9" customHeight="1" thickBot="1">
      <c r="A28" s="92" t="s">
        <v>18</v>
      </c>
      <c r="B28" s="93"/>
      <c r="C28" s="93"/>
      <c r="D28" s="94"/>
      <c r="E28" s="65">
        <v>3</v>
      </c>
      <c r="F28" s="29" t="str">
        <f>IF($E$13=3,$F$13,IF($E$19=3,$F$19,""))</f>
        <v>BERCHTOLD, CRISTINA</v>
      </c>
      <c r="G28" s="78"/>
      <c r="H28" s="79"/>
      <c r="I28" s="80"/>
      <c r="J28" s="81"/>
    </row>
    <row r="29" spans="1:10" s="27" customFormat="1" ht="9" customHeight="1">
      <c r="A29" s="105" t="s">
        <v>19</v>
      </c>
      <c r="B29" s="106"/>
      <c r="C29" s="106"/>
      <c r="D29" s="107"/>
      <c r="E29" s="65">
        <v>4</v>
      </c>
      <c r="F29" s="29" t="str">
        <f>IF($E$13=4,$F$13,IF($E$19=4,$F$19,""))</f>
        <v>MORANTA PICO, SARA</v>
      </c>
      <c r="G29" s="78"/>
      <c r="H29" s="79"/>
      <c r="I29" s="80"/>
      <c r="J29" s="81"/>
    </row>
    <row r="30" spans="1:10" s="27" customFormat="1" ht="9" customHeight="1" thickBot="1">
      <c r="A30" s="89"/>
      <c r="B30" s="90"/>
      <c r="C30" s="90"/>
      <c r="D30" s="91"/>
      <c r="E30" s="66"/>
      <c r="F30" s="30"/>
      <c r="G30" s="78"/>
      <c r="H30" s="79"/>
      <c r="I30" s="80"/>
      <c r="J30" s="81"/>
    </row>
    <row r="31" spans="1:10" s="27" customFormat="1" ht="9" customHeight="1">
      <c r="A31" s="105" t="s">
        <v>20</v>
      </c>
      <c r="B31" s="106"/>
      <c r="C31" s="106"/>
      <c r="D31" s="107"/>
      <c r="E31" s="66"/>
      <c r="F31" s="30"/>
      <c r="G31" s="78"/>
      <c r="H31" s="79"/>
      <c r="I31" s="80"/>
      <c r="J31" s="81"/>
    </row>
    <row r="32" spans="1:10" s="27" customFormat="1" ht="9" customHeight="1">
      <c r="A32" s="82" t="str">
        <f>J6</f>
        <v>PEP JORDI MATAS RAMIS</v>
      </c>
      <c r="B32" s="83"/>
      <c r="C32" s="83"/>
      <c r="D32" s="84"/>
      <c r="E32" s="66"/>
      <c r="F32" s="30"/>
      <c r="G32" s="78"/>
      <c r="H32" s="79"/>
      <c r="I32" s="80"/>
      <c r="J32" s="81"/>
    </row>
    <row r="33" spans="1:10" s="27" customFormat="1" ht="9" customHeight="1" thickBot="1">
      <c r="A33" s="85">
        <f>('[3]Prep Torneo'!$E$7)</f>
        <v>3208825</v>
      </c>
      <c r="B33" s="86"/>
      <c r="C33" s="86"/>
      <c r="D33" s="75"/>
      <c r="E33" s="67"/>
      <c r="F33" s="31"/>
      <c r="G33" s="87"/>
      <c r="H33" s="88"/>
      <c r="I33" s="76"/>
      <c r="J33" s="77"/>
    </row>
    <row r="34" spans="2:10" s="27" customFormat="1" ht="12.75">
      <c r="B34" s="68" t="s">
        <v>21</v>
      </c>
      <c r="F34" s="32"/>
      <c r="G34" s="32"/>
      <c r="H34" s="33"/>
      <c r="I34" s="103" t="s">
        <v>22</v>
      </c>
      <c r="J34" s="103"/>
    </row>
    <row r="35" spans="6:10" s="27" customFormat="1" ht="12.75">
      <c r="F35" s="69" t="s">
        <v>23</v>
      </c>
      <c r="G35" s="104" t="s">
        <v>24</v>
      </c>
      <c r="H35" s="104"/>
      <c r="I35" s="32"/>
      <c r="J35" s="33"/>
    </row>
    <row r="36" ht="12.75">
      <c r="J36" s="72">
        <v>41238</v>
      </c>
    </row>
    <row r="38" ht="12.75"/>
    <row r="39" ht="12.75"/>
  </sheetData>
  <sheetProtection password="CC8C" sheet="1" formatCells="0"/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G33:H33"/>
    <mergeCell ref="A29:D29"/>
    <mergeCell ref="G29:H29"/>
    <mergeCell ref="I29:J29"/>
    <mergeCell ref="A30:D30"/>
    <mergeCell ref="G30:H30"/>
    <mergeCell ref="I30:J30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33:D33"/>
  </mergeCells>
  <conditionalFormatting sqref="F9 B9:D9 B11:D11 F11 F13 B13:D13 B15:D15 F15 F17 B17:D17 B19:D19 F19 F21 B21:D21 B23:D23 F23">
    <cfRule type="expression" priority="2" dxfId="1" stopIfTrue="1">
      <formula>AND($E9&lt;=$J$9,$AA9&gt;0,$D9&lt;&gt;"LL")</formula>
    </cfRule>
  </conditionalFormatting>
  <conditionalFormatting sqref="E9 E11 E13 E15 E17 E19 E21 E23">
    <cfRule type="expression" priority="1" dxfId="0" stopIfTrue="1">
      <formula>AND($E9&lt;=$J$9,$AA9&gt;0,$D9&lt;&gt;"LL")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70" bestFit="1" customWidth="1"/>
    <col min="2" max="2" width="7.57421875" style="70" customWidth="1"/>
    <col min="3" max="3" width="5.28125" style="70" bestFit="1" customWidth="1"/>
    <col min="4" max="4" width="4.00390625" style="70" customWidth="1"/>
    <col min="5" max="5" width="2.8515625" style="70" bestFit="1" customWidth="1"/>
    <col min="6" max="6" width="24.7109375" style="70" customWidth="1"/>
    <col min="7" max="10" width="13.7109375" style="71" customWidth="1"/>
    <col min="11" max="26" width="9.140625" style="70" customWidth="1"/>
    <col min="27" max="27" width="9.57421875" style="70" hidden="1" customWidth="1"/>
    <col min="28" max="16384" width="9.140625" style="70" customWidth="1"/>
  </cols>
  <sheetData>
    <row r="1" spans="1:10" s="1" customFormat="1" ht="25.5">
      <c r="A1" s="99" t="str">
        <f>('[4]Prep Torneo'!A5)</f>
        <v>XXI MEMORIAL HERMANO TARSICIO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2" customFormat="1" ht="12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5" customFormat="1" ht="9" customHeight="1">
      <c r="A3" s="101" t="s">
        <v>0</v>
      </c>
      <c r="B3" s="101"/>
      <c r="C3" s="101"/>
      <c r="D3" s="101"/>
      <c r="E3" s="101"/>
      <c r="F3" s="3" t="s">
        <v>1</v>
      </c>
      <c r="G3" s="3" t="s">
        <v>2</v>
      </c>
      <c r="H3" s="4"/>
      <c r="I3" s="3" t="s">
        <v>3</v>
      </c>
      <c r="J3" s="34"/>
    </row>
    <row r="4" spans="1:10" s="8" customFormat="1" ht="11.25">
      <c r="A4" s="102">
        <f>('[4]Prep Torneo'!$A$7)</f>
        <v>41218</v>
      </c>
      <c r="B4" s="102"/>
      <c r="C4" s="102"/>
      <c r="D4" s="102"/>
      <c r="E4" s="102"/>
      <c r="F4" s="6" t="str">
        <f>('[4]Prep Torneo'!$B$7)</f>
        <v>FTIB</v>
      </c>
      <c r="G4" s="6" t="str">
        <f>('[4]Prep Torneo'!$C$7)</f>
        <v>PALMA</v>
      </c>
      <c r="H4" s="7"/>
      <c r="I4" s="6" t="str">
        <f>('[4]Prep Torneo'!$D$7)</f>
        <v>C.T. LA SALLE</v>
      </c>
      <c r="J4" s="35"/>
    </row>
    <row r="5" spans="1:10" s="5" customFormat="1" ht="9">
      <c r="A5" s="101" t="s">
        <v>4</v>
      </c>
      <c r="B5" s="101"/>
      <c r="C5" s="101"/>
      <c r="D5" s="101"/>
      <c r="E5" s="101"/>
      <c r="F5" s="9" t="s">
        <v>5</v>
      </c>
      <c r="G5" s="4" t="s">
        <v>6</v>
      </c>
      <c r="H5" s="4"/>
      <c r="I5" s="4"/>
      <c r="J5" s="10" t="s">
        <v>7</v>
      </c>
    </row>
    <row r="6" spans="1:10" s="8" customFormat="1" ht="12" thickBot="1">
      <c r="A6" s="98" t="str">
        <f>('[4]Prep Torneo'!$A$9)</f>
        <v>NO</v>
      </c>
      <c r="B6" s="98"/>
      <c r="C6" s="98"/>
      <c r="D6" s="98"/>
      <c r="E6" s="98"/>
      <c r="F6" s="11" t="str">
        <f>('[4]Prep Torneo'!$B$9)</f>
        <v>CADETE</v>
      </c>
      <c r="G6" s="11" t="str">
        <f>('[4]Prep Torneo'!$C$9)</f>
        <v>FEMENINO</v>
      </c>
      <c r="H6" s="12"/>
      <c r="I6" s="11"/>
      <c r="J6" s="13" t="str">
        <f>CONCATENATE('[4]Prep Torneo'!$D$9," ",'[4]Prep Torneo'!$E$9)</f>
        <v>PEP JORDI MATAS RAMIS</v>
      </c>
    </row>
    <row r="7" spans="1:10" s="17" customFormat="1" ht="9">
      <c r="A7" s="14"/>
      <c r="B7" s="15" t="s">
        <v>8</v>
      </c>
      <c r="C7" s="16" t="s">
        <v>9</v>
      </c>
      <c r="D7" s="16" t="s">
        <v>10</v>
      </c>
      <c r="E7" s="15" t="s">
        <v>11</v>
      </c>
      <c r="F7" s="15" t="s">
        <v>12</v>
      </c>
      <c r="G7" s="16" t="s">
        <v>26</v>
      </c>
      <c r="H7" s="16" t="s">
        <v>27</v>
      </c>
      <c r="I7" s="16" t="s">
        <v>28</v>
      </c>
      <c r="J7" s="16"/>
    </row>
    <row r="8" spans="1:10" s="17" customFormat="1" ht="7.5" customHeight="1">
      <c r="A8" s="36"/>
      <c r="B8" s="18"/>
      <c r="C8" s="19"/>
      <c r="D8" s="19"/>
      <c r="E8" s="20"/>
      <c r="F8" s="21"/>
      <c r="G8" s="19"/>
      <c r="H8" s="19"/>
      <c r="I8" s="19"/>
      <c r="J8" s="19"/>
    </row>
    <row r="9" spans="1:27" s="39" customFormat="1" ht="18" customHeight="1">
      <c r="A9" s="37">
        <v>1</v>
      </c>
      <c r="B9" s="22">
        <f>IF($E9="","",VLOOKUP($E9,'[4]Prep Sorteo'!$A$7:$M$71,4,FALSE))</f>
        <v>5851193</v>
      </c>
      <c r="C9" s="23">
        <f>IF($E9="","",VLOOKUP($E9,'[4]Prep Sorteo'!$A$7:$M$71,9,FALSE))</f>
        <v>94</v>
      </c>
      <c r="D9" s="23" t="str">
        <f>IF($E9="","",VLOOKUP($E9,'[4]Prep Sorteo'!$A$7:$M$71,11,FALSE))</f>
        <v>WC</v>
      </c>
      <c r="E9" s="24">
        <v>1</v>
      </c>
      <c r="F9" s="25" t="str">
        <f>IF($E9="","",CONCATENATE(VLOOKUP($E9,'[4]Prep Sorteo'!$A$7:$M$71,2,FALSE),", ",VLOOKUP($E9,'[4]Prep Sorteo'!$A$7:$M$71,3,FALSE)))</f>
        <v>VICENS MIQUEL, MARINA</v>
      </c>
      <c r="G9" s="38"/>
      <c r="H9" s="38"/>
      <c r="I9" s="38"/>
      <c r="J9" s="26">
        <f>'[4]Prep Sorteo'!G3</f>
        <v>4</v>
      </c>
      <c r="AA9" s="40">
        <f>IF($E9="","",VLOOKUP($E9,'[4]Prep Sorteo'!$A$7:$M$71,10,FALSE))</f>
        <v>1828</v>
      </c>
    </row>
    <row r="10" spans="1:27" s="39" customFormat="1" ht="18" customHeight="1">
      <c r="A10" s="41"/>
      <c r="B10" s="42"/>
      <c r="C10" s="43"/>
      <c r="D10" s="43"/>
      <c r="E10" s="44"/>
      <c r="F10" s="45"/>
      <c r="G10" s="46" t="s">
        <v>51</v>
      </c>
      <c r="H10" s="47"/>
      <c r="I10" s="44"/>
      <c r="J10" s="44"/>
      <c r="AA10" s="40">
        <f>IF($E10="","",VLOOKUP($E10,'[4]Prep Sorteo'!$A$7:$M$71,10,FALSE))</f>
      </c>
    </row>
    <row r="11" spans="1:27" s="39" customFormat="1" ht="18" customHeight="1">
      <c r="A11" s="41">
        <v>2</v>
      </c>
      <c r="B11" s="48">
        <f>IF($E11="","",VLOOKUP($E11,'[4]Prep Sorteo'!$A$7:$M$71,4,FALSE))</f>
        <v>5889508</v>
      </c>
      <c r="C11" s="49">
        <f>IF($E11="","",VLOOKUP($E11,'[4]Prep Sorteo'!$A$7:$M$71,9,FALSE))</f>
        <v>2017</v>
      </c>
      <c r="D11" s="49" t="str">
        <f>IF($E11="","",VLOOKUP($E11,'[4]Prep Sorteo'!$A$7:$M$71,11,FALSE))</f>
        <v>Q1</v>
      </c>
      <c r="E11" s="50">
        <v>7</v>
      </c>
      <c r="F11" s="51" t="str">
        <f>IF($E11="","",CONCATENATE(VLOOKUP($E11,'[4]Prep Sorteo'!$A$7:$M$71,2,FALSE),", ",VLOOKUP($E11,'[4]Prep Sorteo'!$A$7:$M$71,3,FALSE)))</f>
        <v>GONZALEZ BORRAS, ESTER</v>
      </c>
      <c r="G11" s="73" t="s">
        <v>43</v>
      </c>
      <c r="H11" s="47"/>
      <c r="I11" s="44"/>
      <c r="J11" s="44"/>
      <c r="AA11" s="40">
        <f>IF($E11="","",VLOOKUP($E11,'[4]Prep Sorteo'!$A$7:$M$71,10,FALSE))</f>
        <v>35</v>
      </c>
    </row>
    <row r="12" spans="1:27" s="39" customFormat="1" ht="18" customHeight="1">
      <c r="A12" s="41"/>
      <c r="B12" s="42"/>
      <c r="C12" s="43"/>
      <c r="D12" s="43"/>
      <c r="E12" s="52"/>
      <c r="F12" s="53"/>
      <c r="G12" s="54"/>
      <c r="H12" s="46" t="s">
        <v>51</v>
      </c>
      <c r="I12" s="47"/>
      <c r="J12" s="44"/>
      <c r="AA12" s="40">
        <f>IF($E12="","",VLOOKUP($E12,'[4]Prep Sorteo'!$A$7:$M$71,10,FALSE))</f>
      </c>
    </row>
    <row r="13" spans="1:27" s="39" customFormat="1" ht="18" customHeight="1">
      <c r="A13" s="37">
        <v>3</v>
      </c>
      <c r="B13" s="48">
        <f>IF($E13="","",VLOOKUP($E13,'[4]Prep Sorteo'!$A$7:$M$71,4,FALSE))</f>
        <v>5848695</v>
      </c>
      <c r="C13" s="49">
        <f>IF($E13="","",VLOOKUP($E13,'[4]Prep Sorteo'!$A$7:$M$71,9,FALSE))</f>
        <v>394</v>
      </c>
      <c r="D13" s="49">
        <f>IF($E13="","",VLOOKUP($E13,'[4]Prep Sorteo'!$A$7:$M$71,11,FALSE))</f>
        <v>0</v>
      </c>
      <c r="E13" s="50">
        <v>4</v>
      </c>
      <c r="F13" s="56" t="str">
        <f>IF($E13="","",CONCATENATE(VLOOKUP($E13,'[4]Prep Sorteo'!$A$7:$M$71,2,FALSE),", ",VLOOKUP($E13,'[4]Prep Sorteo'!$A$7:$M$71,3,FALSE)))</f>
        <v>DE ENRIQUE SCHMIDT, TERESA</v>
      </c>
      <c r="G13" s="54"/>
      <c r="H13" s="73" t="s">
        <v>59</v>
      </c>
      <c r="I13" s="47"/>
      <c r="J13" s="44"/>
      <c r="AA13" s="40">
        <f>IF($E13="","",VLOOKUP($E13,'[4]Prep Sorteo'!$A$7:$M$71,10,FALSE))</f>
        <v>368</v>
      </c>
    </row>
    <row r="14" spans="1:27" s="39" customFormat="1" ht="18" customHeight="1">
      <c r="A14" s="41"/>
      <c r="B14" s="42"/>
      <c r="C14" s="43"/>
      <c r="D14" s="43"/>
      <c r="E14" s="52"/>
      <c r="F14" s="45"/>
      <c r="G14" s="57" t="s">
        <v>52</v>
      </c>
      <c r="H14" s="54"/>
      <c r="I14" s="47"/>
      <c r="J14" s="44"/>
      <c r="AA14" s="40">
        <f>IF($E14="","",VLOOKUP($E14,'[4]Prep Sorteo'!$A$7:$M$71,10,FALSE))</f>
      </c>
    </row>
    <row r="15" spans="1:27" s="39" customFormat="1" ht="18" customHeight="1">
      <c r="A15" s="41">
        <v>4</v>
      </c>
      <c r="B15" s="48">
        <f>IF($E15="","",VLOOKUP($E15,'[4]Prep Sorteo'!$A$7:$M$71,4,FALSE))</f>
        <v>5898583</v>
      </c>
      <c r="C15" s="49">
        <f>IF($E15="","",VLOOKUP($E15,'[4]Prep Sorteo'!$A$7:$M$71,9,FALSE))</f>
        <v>0</v>
      </c>
      <c r="D15" s="49">
        <f>IF($E15="","",VLOOKUP($E15,'[4]Prep Sorteo'!$A$7:$M$71,11,FALSE))</f>
        <v>0</v>
      </c>
      <c r="E15" s="50">
        <v>5</v>
      </c>
      <c r="F15" s="51" t="str">
        <f>IF($E15="","",CONCATENATE(VLOOKUP($E15,'[4]Prep Sorteo'!$A$7:$M$71,2,FALSE),", ",VLOOKUP($E15,'[4]Prep Sorteo'!$A$7:$M$71,3,FALSE)))</f>
        <v>ZEPEDA ALVARADO, DANIELA</v>
      </c>
      <c r="G15" s="47" t="s">
        <v>53</v>
      </c>
      <c r="H15" s="54"/>
      <c r="I15" s="47"/>
      <c r="J15" s="44"/>
      <c r="AA15" s="40">
        <f>IF($E15="","",VLOOKUP($E15,'[4]Prep Sorteo'!$A$7:$M$71,10,FALSE))</f>
        <v>299</v>
      </c>
    </row>
    <row r="16" spans="1:27" s="39" customFormat="1" ht="18" customHeight="1">
      <c r="A16" s="41"/>
      <c r="B16" s="42"/>
      <c r="C16" s="43"/>
      <c r="D16" s="43"/>
      <c r="E16" s="44"/>
      <c r="F16" s="53"/>
      <c r="G16" s="44"/>
      <c r="H16" s="54"/>
      <c r="I16" s="55" t="s">
        <v>54</v>
      </c>
      <c r="J16" s="47"/>
      <c r="AA16" s="40">
        <f>IF($E16="","",VLOOKUP($E16,'[4]Prep Sorteo'!$A$7:$M$71,10,FALSE))</f>
      </c>
    </row>
    <row r="17" spans="1:27" s="39" customFormat="1" ht="18" customHeight="1">
      <c r="A17" s="41">
        <v>5</v>
      </c>
      <c r="B17" s="48">
        <f>IF($E17="","",VLOOKUP($E17,'[4]Prep Sorteo'!$A$7:$M$71,4,FALSE))</f>
        <v>5900990</v>
      </c>
      <c r="C17" s="49">
        <f>IF($E17="","",VLOOKUP($E17,'[4]Prep Sorteo'!$A$7:$M$71,9,FALSE))</f>
        <v>0</v>
      </c>
      <c r="D17" s="49">
        <f>IF($E17="","",VLOOKUP($E17,'[4]Prep Sorteo'!$A$7:$M$71,11,FALSE))</f>
        <v>0</v>
      </c>
      <c r="E17" s="50">
        <v>6</v>
      </c>
      <c r="F17" s="56" t="str">
        <f>IF($E17="","",CONCATENATE(VLOOKUP($E17,'[4]Prep Sorteo'!$A$7:$M$71,2,FALSE),", ",VLOOKUP($E17,'[4]Prep Sorteo'!$A$7:$M$71,3,FALSE)))</f>
        <v>BELOVA, ELIZAVETA</v>
      </c>
      <c r="G17" s="44"/>
      <c r="H17" s="54"/>
      <c r="I17" s="74" t="s">
        <v>62</v>
      </c>
      <c r="J17" s="44"/>
      <c r="AA17" s="40">
        <f>IF($E17="","",VLOOKUP($E17,'[4]Prep Sorteo'!$A$7:$M$71,10,FALSE))</f>
        <v>59</v>
      </c>
    </row>
    <row r="18" spans="1:27" s="39" customFormat="1" ht="18" customHeight="1">
      <c r="A18" s="41"/>
      <c r="B18" s="42"/>
      <c r="C18" s="43"/>
      <c r="D18" s="43"/>
      <c r="E18" s="44"/>
      <c r="F18" s="45"/>
      <c r="G18" s="55" t="s">
        <v>54</v>
      </c>
      <c r="H18" s="54"/>
      <c r="I18" s="47"/>
      <c r="J18" s="44"/>
      <c r="AA18" s="40">
        <f>IF($E18="","",VLOOKUP($E18,'[4]Prep Sorteo'!$A$7:$M$71,10,FALSE))</f>
      </c>
    </row>
    <row r="19" spans="1:27" s="39" customFormat="1" ht="18" customHeight="1">
      <c r="A19" s="37">
        <v>6</v>
      </c>
      <c r="B19" s="48">
        <f>IF($E19="","",VLOOKUP($E19,'[4]Prep Sorteo'!$A$7:$M$71,4,FALSE))</f>
        <v>5873212</v>
      </c>
      <c r="C19" s="49">
        <f>IF($E19="","",VLOOKUP($E19,'[4]Prep Sorteo'!$A$7:$M$71,9,FALSE))</f>
        <v>258</v>
      </c>
      <c r="D19" s="49">
        <f>IF($E19="","",VLOOKUP($E19,'[4]Prep Sorteo'!$A$7:$M$71,11,FALSE))</f>
        <v>0</v>
      </c>
      <c r="E19" s="50">
        <v>3</v>
      </c>
      <c r="F19" s="51" t="str">
        <f>IF($E19="","",CONCATENATE(VLOOKUP($E19,'[4]Prep Sorteo'!$A$7:$M$71,2,FALSE),", ",VLOOKUP($E19,'[4]Prep Sorteo'!$A$7:$M$71,3,FALSE)))</f>
        <v>SANS VALLESPIR, MERCE</v>
      </c>
      <c r="G19" s="73" t="s">
        <v>55</v>
      </c>
      <c r="H19" s="54"/>
      <c r="I19" s="47"/>
      <c r="J19" s="44"/>
      <c r="AA19" s="40">
        <f>IF($E19="","",VLOOKUP($E19,'[4]Prep Sorteo'!$A$7:$M$71,10,FALSE))</f>
        <v>608</v>
      </c>
    </row>
    <row r="20" spans="1:27" s="39" customFormat="1" ht="18" customHeight="1">
      <c r="A20" s="41"/>
      <c r="B20" s="42"/>
      <c r="C20" s="43"/>
      <c r="D20" s="43"/>
      <c r="E20" s="52"/>
      <c r="F20" s="53"/>
      <c r="G20" s="54"/>
      <c r="H20" s="57" t="s">
        <v>54</v>
      </c>
      <c r="I20" s="47"/>
      <c r="J20" s="44"/>
      <c r="AA20" s="40">
        <f>IF($E20="","",VLOOKUP($E20,'[4]Prep Sorteo'!$A$7:$M$71,10,FALSE))</f>
      </c>
    </row>
    <row r="21" spans="1:27" s="39" customFormat="1" ht="18" customHeight="1">
      <c r="A21" s="41">
        <v>7</v>
      </c>
      <c r="B21" s="48">
        <f>IF($E21="","",VLOOKUP($E21,'[4]Prep Sorteo'!$A$7:$M$71,4,FALSE))</f>
        <v>5889540</v>
      </c>
      <c r="C21" s="49" t="str">
        <f>IF($E21="","",VLOOKUP($E21,'[4]Prep Sorteo'!$A$7:$M$71,9,FALSE))</f>
        <v>s/c</v>
      </c>
      <c r="D21" s="49" t="str">
        <f>IF($E21="","",VLOOKUP($E21,'[4]Prep Sorteo'!$A$7:$M$71,11,FALSE))</f>
        <v>Q2</v>
      </c>
      <c r="E21" s="50">
        <v>8</v>
      </c>
      <c r="F21" s="56" t="str">
        <f>IF($E21="","",CONCATENATE(VLOOKUP($E21,'[4]Prep Sorteo'!$A$7:$M$71,2,FALSE),", ",VLOOKUP($E21,'[4]Prep Sorteo'!$A$7:$M$71,3,FALSE)))</f>
        <v>LEMM LOPEZ, MAR</v>
      </c>
      <c r="G21" s="54"/>
      <c r="H21" s="44" t="s">
        <v>60</v>
      </c>
      <c r="I21" s="47"/>
      <c r="J21" s="44"/>
      <c r="AA21" s="40">
        <f>IF($E21="","",VLOOKUP($E21,'[4]Prep Sorteo'!$A$7:$M$71,10,FALSE))</f>
        <v>0</v>
      </c>
    </row>
    <row r="22" spans="1:27" s="39" customFormat="1" ht="18" customHeight="1">
      <c r="A22" s="41"/>
      <c r="B22" s="42"/>
      <c r="C22" s="43"/>
      <c r="D22" s="43"/>
      <c r="E22" s="52"/>
      <c r="F22" s="45"/>
      <c r="G22" s="57" t="s">
        <v>56</v>
      </c>
      <c r="H22" s="47"/>
      <c r="I22" s="47"/>
      <c r="J22" s="44"/>
      <c r="AA22" s="40">
        <f>IF($E22="","",VLOOKUP($E22,'[4]Prep Sorteo'!$A$7:$M$71,10,FALSE))</f>
      </c>
    </row>
    <row r="23" spans="1:27" s="39" customFormat="1" ht="18" customHeight="1">
      <c r="A23" s="37">
        <v>8</v>
      </c>
      <c r="B23" s="48">
        <f>IF($E23="","",VLOOKUP($E23,'[4]Prep Sorteo'!$A$7:$M$71,4,FALSE))</f>
        <v>5866754</v>
      </c>
      <c r="C23" s="49">
        <f>IF($E23="","",VLOOKUP($E23,'[4]Prep Sorteo'!$A$7:$M$71,9,FALSE))</f>
        <v>97</v>
      </c>
      <c r="D23" s="49">
        <f>IF($E23="","",VLOOKUP($E23,'[4]Prep Sorteo'!$A$7:$M$71,11,FALSE))</f>
        <v>0</v>
      </c>
      <c r="E23" s="58">
        <v>2</v>
      </c>
      <c r="F23" s="51" t="str">
        <f>IF($E23="","",CONCATENATE(VLOOKUP($E23,'[4]Prep Sorteo'!$A$7:$M$71,2,FALSE),", ",VLOOKUP($E23,'[4]Prep Sorteo'!$A$7:$M$71,3,FALSE)))</f>
        <v>DELICADO ORIHUELA, PATRICIA</v>
      </c>
      <c r="G23" s="47" t="s">
        <v>33</v>
      </c>
      <c r="H23" s="47"/>
      <c r="I23" s="47"/>
      <c r="J23" s="44"/>
      <c r="AA23" s="40">
        <f>IF($E23="","",VLOOKUP($E23,'[4]Prep Sorteo'!$A$7:$M$71,10,FALSE))</f>
        <v>1665</v>
      </c>
    </row>
    <row r="24" spans="1:27" s="39" customFormat="1" ht="18" customHeight="1" thickBot="1">
      <c r="A24" s="47"/>
      <c r="B24" s="59"/>
      <c r="C24" s="44"/>
      <c r="D24" s="44"/>
      <c r="E24" s="52"/>
      <c r="F24" s="38"/>
      <c r="G24" s="44"/>
      <c r="H24" s="47"/>
      <c r="I24" s="60"/>
      <c r="J24" s="61"/>
      <c r="AA24" s="40"/>
    </row>
    <row r="25" spans="1:10" s="27" customFormat="1" ht="9" customHeight="1">
      <c r="A25" s="105" t="s">
        <v>13</v>
      </c>
      <c r="B25" s="106"/>
      <c r="C25" s="106"/>
      <c r="D25" s="107"/>
      <c r="E25" s="62" t="s">
        <v>14</v>
      </c>
      <c r="F25" s="63" t="s">
        <v>15</v>
      </c>
      <c r="G25" s="111" t="s">
        <v>29</v>
      </c>
      <c r="H25" s="112"/>
      <c r="I25" s="113" t="s">
        <v>16</v>
      </c>
      <c r="J25" s="114"/>
    </row>
    <row r="26" spans="1:10" s="27" customFormat="1" ht="9" customHeight="1" thickBot="1">
      <c r="A26" s="95">
        <v>41215</v>
      </c>
      <c r="B26" s="96"/>
      <c r="C26" s="96"/>
      <c r="D26" s="97"/>
      <c r="E26" s="64">
        <v>1</v>
      </c>
      <c r="F26" s="28" t="str">
        <f>F9</f>
        <v>VICENS MIQUEL, MARINA</v>
      </c>
      <c r="G26" s="78"/>
      <c r="H26" s="79"/>
      <c r="I26" s="80"/>
      <c r="J26" s="81"/>
    </row>
    <row r="27" spans="1:10" s="27" customFormat="1" ht="9" customHeight="1">
      <c r="A27" s="108" t="s">
        <v>17</v>
      </c>
      <c r="B27" s="109"/>
      <c r="C27" s="109"/>
      <c r="D27" s="110"/>
      <c r="E27" s="65">
        <v>2</v>
      </c>
      <c r="F27" s="29" t="str">
        <f>F23</f>
        <v>DELICADO ORIHUELA, PATRICIA</v>
      </c>
      <c r="G27" s="78"/>
      <c r="H27" s="79"/>
      <c r="I27" s="80"/>
      <c r="J27" s="81"/>
    </row>
    <row r="28" spans="1:10" s="27" customFormat="1" ht="9" customHeight="1" thickBot="1">
      <c r="A28" s="92" t="s">
        <v>18</v>
      </c>
      <c r="B28" s="93"/>
      <c r="C28" s="93"/>
      <c r="D28" s="94"/>
      <c r="E28" s="65">
        <v>3</v>
      </c>
      <c r="F28" s="29" t="str">
        <f>IF($E$13=3,$F$13,IF($E$19=3,$F$19,""))</f>
        <v>SANS VALLESPIR, MERCE</v>
      </c>
      <c r="G28" s="78"/>
      <c r="H28" s="79"/>
      <c r="I28" s="80"/>
      <c r="J28" s="81"/>
    </row>
    <row r="29" spans="1:10" s="27" customFormat="1" ht="9" customHeight="1">
      <c r="A29" s="105" t="s">
        <v>19</v>
      </c>
      <c r="B29" s="106"/>
      <c r="C29" s="106"/>
      <c r="D29" s="107"/>
      <c r="E29" s="65">
        <v>4</v>
      </c>
      <c r="F29" s="29" t="str">
        <f>IF($E$13=4,$F$13,IF($E$19=4,$F$19,""))</f>
        <v>DE ENRIQUE SCHMIDT, TERESA</v>
      </c>
      <c r="G29" s="78"/>
      <c r="H29" s="79"/>
      <c r="I29" s="80"/>
      <c r="J29" s="81"/>
    </row>
    <row r="30" spans="1:10" s="27" customFormat="1" ht="9" customHeight="1" thickBot="1">
      <c r="A30" s="89"/>
      <c r="B30" s="90"/>
      <c r="C30" s="90"/>
      <c r="D30" s="91"/>
      <c r="E30" s="66"/>
      <c r="F30" s="30"/>
      <c r="G30" s="78"/>
      <c r="H30" s="79"/>
      <c r="I30" s="80"/>
      <c r="J30" s="81"/>
    </row>
    <row r="31" spans="1:10" s="27" customFormat="1" ht="9" customHeight="1">
      <c r="A31" s="105" t="s">
        <v>20</v>
      </c>
      <c r="B31" s="106"/>
      <c r="C31" s="106"/>
      <c r="D31" s="107"/>
      <c r="E31" s="66"/>
      <c r="F31" s="30"/>
      <c r="G31" s="78"/>
      <c r="H31" s="79"/>
      <c r="I31" s="80"/>
      <c r="J31" s="81"/>
    </row>
    <row r="32" spans="1:10" s="27" customFormat="1" ht="9" customHeight="1">
      <c r="A32" s="82" t="str">
        <f>J6</f>
        <v>PEP JORDI MATAS RAMIS</v>
      </c>
      <c r="B32" s="83"/>
      <c r="C32" s="83"/>
      <c r="D32" s="84"/>
      <c r="E32" s="66"/>
      <c r="F32" s="30"/>
      <c r="G32" s="78"/>
      <c r="H32" s="79"/>
      <c r="I32" s="80"/>
      <c r="J32" s="81"/>
    </row>
    <row r="33" spans="1:10" s="27" customFormat="1" ht="9" customHeight="1" thickBot="1">
      <c r="A33" s="85">
        <f>('[4]Prep Torneo'!$E$7)</f>
        <v>3208825</v>
      </c>
      <c r="B33" s="86"/>
      <c r="C33" s="86"/>
      <c r="D33" s="75"/>
      <c r="E33" s="67"/>
      <c r="F33" s="31"/>
      <c r="G33" s="87"/>
      <c r="H33" s="88"/>
      <c r="I33" s="76"/>
      <c r="J33" s="77"/>
    </row>
    <row r="34" spans="2:10" s="27" customFormat="1" ht="12.75">
      <c r="B34" s="68" t="s">
        <v>21</v>
      </c>
      <c r="F34" s="32"/>
      <c r="G34" s="32"/>
      <c r="H34" s="33"/>
      <c r="I34" s="103" t="s">
        <v>22</v>
      </c>
      <c r="J34" s="103"/>
    </row>
    <row r="35" spans="6:10" s="27" customFormat="1" ht="12.75">
      <c r="F35" s="69" t="s">
        <v>23</v>
      </c>
      <c r="G35" s="104" t="s">
        <v>24</v>
      </c>
      <c r="H35" s="104"/>
      <c r="I35" s="32"/>
      <c r="J35" s="33"/>
    </row>
    <row r="36" ht="12.75">
      <c r="J36" s="72">
        <v>41238</v>
      </c>
    </row>
    <row r="38" ht="12.75"/>
    <row r="39" ht="12.75"/>
  </sheetData>
  <sheetProtection password="CC8C" sheet="1" formatCells="0"/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G33:H33"/>
    <mergeCell ref="A29:D29"/>
    <mergeCell ref="G29:H29"/>
    <mergeCell ref="I29:J29"/>
    <mergeCell ref="A30:D30"/>
    <mergeCell ref="G30:H30"/>
    <mergeCell ref="I30:J30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33:D33"/>
  </mergeCells>
  <conditionalFormatting sqref="F9 B9:D9 B11:D11 F11 F13 B13:D13 B15:D15 F15 F17 B17:D17 B19:D19 F19 F21 B21:D21 B23:D23 F23">
    <cfRule type="expression" priority="2" dxfId="1" stopIfTrue="1">
      <formula>AND($E9&lt;=$J$9,$AA9&gt;0,$D9&lt;&gt;"LL")</formula>
    </cfRule>
  </conditionalFormatting>
  <conditionalFormatting sqref="E9 E11 E13 E15 E17 E19 E21 E23">
    <cfRule type="expression" priority="1" dxfId="0" stopIfTrue="1">
      <formula>AND($E9&lt;=$J$9,$AA9&gt;0,$D9&lt;&gt;"LL")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WinuE</cp:lastModifiedBy>
  <dcterms:created xsi:type="dcterms:W3CDTF">2012-11-02T09:55:32Z</dcterms:created>
  <dcterms:modified xsi:type="dcterms:W3CDTF">2012-11-25T18:51:10Z</dcterms:modified>
  <cp:category/>
  <cp:version/>
  <cp:contentType/>
  <cp:contentStatus/>
</cp:coreProperties>
</file>